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bruiker\Documents\Schaken\2021-2022\Agenda\"/>
    </mc:Choice>
  </mc:AlternateContent>
  <xr:revisionPtr revIDLastSave="0" documentId="13_ncr:1_{AF9807A4-9204-4B39-BAE7-634C202AE8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ning 2020-2021" sheetId="2" r:id="rId1"/>
  </sheets>
  <definedNames>
    <definedName name="_xlnm._FilterDatabase" localSheetId="0" hidden="1">'Planning 2020-2021'!$A$31:$B$67</definedName>
    <definedName name="_xlnm.Print_Area" localSheetId="0">'Planning 2020-2021'!$A$2:$L$94</definedName>
    <definedName name="_xlnm.Print_Titles" localSheetId="0">'Planning 2020-2021'!$2:$2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8" i="2" l="1"/>
  <c r="K66" i="2"/>
  <c r="K72" i="2"/>
  <c r="C70" i="2"/>
  <c r="P41" i="2" l="1"/>
  <c r="K41" i="2" s="1"/>
  <c r="N41" i="2"/>
  <c r="C41" i="2" s="1"/>
  <c r="D41" i="2"/>
  <c r="D52" i="2"/>
  <c r="D34" i="2"/>
  <c r="P65" i="2" l="1"/>
  <c r="K65" i="2" s="1"/>
  <c r="N65" i="2"/>
  <c r="C65" i="2" s="1"/>
  <c r="D65" i="2"/>
  <c r="D30" i="2"/>
  <c r="D26" i="2"/>
  <c r="D28" i="2"/>
  <c r="D10" i="2"/>
  <c r="D11" i="2"/>
  <c r="D56" i="2"/>
  <c r="D57" i="2"/>
  <c r="P57" i="2"/>
  <c r="K57" i="2" s="1"/>
  <c r="P58" i="2"/>
  <c r="P59" i="2"/>
  <c r="K59" i="2" s="1"/>
  <c r="P61" i="2"/>
  <c r="P60" i="2"/>
  <c r="K60" i="2" s="1"/>
  <c r="P62" i="2"/>
  <c r="P63" i="2"/>
  <c r="P66" i="2"/>
  <c r="P67" i="2"/>
  <c r="P68" i="2"/>
  <c r="P69" i="2"/>
  <c r="P71" i="2"/>
  <c r="P72" i="2"/>
  <c r="P74" i="2"/>
  <c r="N11" i="2" l="1"/>
  <c r="N13" i="2"/>
  <c r="N14" i="2"/>
  <c r="N15" i="2"/>
  <c r="N16" i="2"/>
  <c r="N17" i="2"/>
  <c r="N18" i="2"/>
  <c r="N20" i="2"/>
  <c r="N19" i="2"/>
  <c r="N21" i="2"/>
  <c r="N22" i="2"/>
  <c r="N25" i="2"/>
  <c r="N27" i="2"/>
  <c r="N26" i="2"/>
  <c r="C26" i="2" s="1"/>
  <c r="N28" i="2"/>
  <c r="N29" i="2"/>
  <c r="N30" i="2"/>
  <c r="C30" i="2" s="1"/>
  <c r="N33" i="2"/>
  <c r="N31" i="2"/>
  <c r="N32" i="2"/>
  <c r="N34" i="2"/>
  <c r="C34" i="2" s="1"/>
  <c r="N35" i="2"/>
  <c r="N39" i="2"/>
  <c r="N36" i="2"/>
  <c r="N38" i="2"/>
  <c r="N40" i="2"/>
  <c r="N43" i="2"/>
  <c r="N45" i="2"/>
  <c r="N46" i="2"/>
  <c r="N47" i="2"/>
  <c r="N49" i="2"/>
  <c r="N50" i="2"/>
  <c r="N53" i="2"/>
  <c r="N52" i="2"/>
  <c r="C52" i="2" s="1"/>
  <c r="N55" i="2"/>
  <c r="N56" i="2"/>
  <c r="N57" i="2"/>
  <c r="N58" i="2"/>
  <c r="N59" i="2"/>
  <c r="N61" i="2"/>
  <c r="N60" i="2"/>
  <c r="N62" i="2"/>
  <c r="N63" i="2"/>
  <c r="N66" i="2"/>
  <c r="N68" i="2"/>
  <c r="N67" i="2"/>
  <c r="N69" i="2"/>
  <c r="N71" i="2"/>
  <c r="N72" i="2"/>
  <c r="N6" i="2"/>
  <c r="N10" i="2"/>
  <c r="P5" i="2"/>
  <c r="C53" i="2" l="1"/>
  <c r="D47" i="2" l="1"/>
  <c r="D59" i="2" l="1"/>
  <c r="C59" i="2"/>
  <c r="K63" i="2" l="1"/>
  <c r="D68" i="2"/>
  <c r="D66" i="2"/>
  <c r="C69" i="2"/>
  <c r="D62" i="2"/>
  <c r="C25" i="2"/>
  <c r="D25" i="2"/>
  <c r="D21" i="2"/>
  <c r="C21" i="2"/>
  <c r="P21" i="2"/>
  <c r="K21" i="2" s="1"/>
  <c r="N80" i="2" l="1"/>
  <c r="C71" i="2"/>
  <c r="B2" i="2" l="1"/>
  <c r="C60" i="2" l="1"/>
  <c r="D60" i="2"/>
  <c r="P50" i="2"/>
  <c r="C50" i="2"/>
  <c r="D50" i="2"/>
  <c r="D63" i="2" l="1"/>
  <c r="P53" i="2" l="1"/>
  <c r="A7" i="2" l="1"/>
  <c r="C63" i="2" l="1"/>
  <c r="P52" i="2" l="1"/>
  <c r="P14" i="2" l="1"/>
  <c r="P15" i="2"/>
  <c r="P16" i="2"/>
  <c r="P17" i="2"/>
  <c r="K17" i="2" s="1"/>
  <c r="P18" i="2"/>
  <c r="P20" i="2"/>
  <c r="P19" i="2"/>
  <c r="P22" i="2"/>
  <c r="P27" i="2"/>
  <c r="P25" i="2"/>
  <c r="P26" i="2"/>
  <c r="K26" i="2" s="1"/>
  <c r="P28" i="2"/>
  <c r="P29" i="2"/>
  <c r="P30" i="2"/>
  <c r="K30" i="2" s="1"/>
  <c r="P33" i="2"/>
  <c r="P31" i="2"/>
  <c r="P32" i="2"/>
  <c r="P34" i="2"/>
  <c r="K34" i="2" s="1"/>
  <c r="P35" i="2"/>
  <c r="P39" i="2"/>
  <c r="P36" i="2"/>
  <c r="P38" i="2"/>
  <c r="P40" i="2"/>
  <c r="P46" i="2"/>
  <c r="P43" i="2"/>
  <c r="K43" i="2" s="1"/>
  <c r="P45" i="2"/>
  <c r="K45" i="2" s="1"/>
  <c r="P47" i="2"/>
  <c r="P49" i="2"/>
  <c r="K49" i="2" s="1"/>
  <c r="P55" i="2"/>
  <c r="P56" i="2"/>
  <c r="K56" i="2" s="1"/>
  <c r="P8" i="2"/>
  <c r="P9" i="2"/>
  <c r="P10" i="2"/>
  <c r="P11" i="2"/>
  <c r="P13" i="2"/>
  <c r="P6" i="2"/>
  <c r="K6" i="2" s="1"/>
  <c r="D49" i="2" l="1"/>
  <c r="K29" i="2"/>
  <c r="D29" i="2"/>
  <c r="C47" i="2" l="1"/>
  <c r="C22" i="2" l="1"/>
  <c r="D22" i="2"/>
  <c r="C66" i="2" l="1"/>
  <c r="K36" i="2" l="1"/>
  <c r="C36" i="2"/>
  <c r="D36" i="2"/>
  <c r="A61" i="2" l="1"/>
  <c r="K40" i="2" l="1"/>
  <c r="A9" i="2"/>
  <c r="D45" i="2" l="1"/>
  <c r="D43" i="2"/>
  <c r="D40" i="2"/>
  <c r="D38" i="2"/>
  <c r="D35" i="2"/>
  <c r="D19" i="2"/>
  <c r="D18" i="2"/>
  <c r="D17" i="2"/>
  <c r="D16" i="2"/>
  <c r="D15" i="2"/>
  <c r="K38" i="2"/>
  <c r="C57" i="2" l="1"/>
  <c r="C56" i="2"/>
  <c r="C72" i="2" l="1"/>
  <c r="C62" i="2"/>
  <c r="C68" i="2"/>
  <c r="N74" i="2"/>
  <c r="N75" i="2"/>
  <c r="N76" i="2"/>
  <c r="N77" i="2"/>
  <c r="N78" i="2"/>
  <c r="N79" i="2"/>
  <c r="C49" i="2" l="1"/>
  <c r="C40" i="2"/>
  <c r="A8" i="2"/>
  <c r="A14" i="2"/>
  <c r="A20" i="2"/>
  <c r="A33" i="2" l="1"/>
  <c r="K11" i="2"/>
  <c r="K13" i="2"/>
  <c r="K15" i="2"/>
  <c r="K16" i="2"/>
  <c r="K19" i="2"/>
  <c r="K35" i="2"/>
  <c r="C11" i="2"/>
  <c r="C15" i="2"/>
  <c r="C16" i="2"/>
  <c r="C17" i="2"/>
  <c r="C18" i="2"/>
  <c r="C19" i="2"/>
  <c r="C29" i="2"/>
  <c r="C35" i="2"/>
  <c r="C38" i="2"/>
  <c r="C43" i="2"/>
  <c r="C45" i="2"/>
  <c r="N9" i="2"/>
  <c r="K9" i="2"/>
  <c r="K10" i="2"/>
  <c r="C10" i="2"/>
  <c r="A55" i="2"/>
  <c r="A83" i="2"/>
  <c r="A74" i="2"/>
  <c r="A67" i="2"/>
  <c r="A46" i="2"/>
  <c r="A39" i="2"/>
  <c r="A27" i="2"/>
  <c r="A3" i="2"/>
  <c r="A10" i="2" l="1"/>
  <c r="A11" i="2" s="1"/>
  <c r="K22" i="2" l="1"/>
  <c r="A13" i="2"/>
  <c r="A15" i="2" l="1"/>
  <c r="A16" i="2" s="1"/>
  <c r="A17" i="2" s="1"/>
  <c r="A18" i="2" s="1"/>
  <c r="A19" i="2" s="1"/>
  <c r="A21" i="2" s="1"/>
  <c r="A12" i="2"/>
  <c r="A22" i="2" l="1"/>
  <c r="A25" i="2" l="1"/>
  <c r="A26" i="2" s="1"/>
  <c r="A28" i="2" s="1"/>
  <c r="A29" i="2" s="1"/>
  <c r="A30" i="2" s="1"/>
  <c r="A31" i="2" s="1"/>
  <c r="A32" i="2" s="1"/>
  <c r="A34" i="2" s="1"/>
  <c r="A35" i="2" s="1"/>
  <c r="A36" i="2" s="1"/>
  <c r="A23" i="2"/>
  <c r="A24" i="2" s="1"/>
  <c r="A38" i="2" l="1"/>
  <c r="A40" i="2" s="1"/>
  <c r="A41" i="2" s="1"/>
  <c r="A43" i="2" s="1"/>
  <c r="A44" i="2" s="1"/>
  <c r="A37" i="2"/>
  <c r="A42" i="2" l="1"/>
  <c r="A45" i="2"/>
  <c r="A47" i="2" s="1"/>
  <c r="A49" i="2" l="1"/>
  <c r="A50" i="2" s="1"/>
  <c r="A48" i="2"/>
  <c r="A52" i="2" l="1"/>
  <c r="A56" i="2" s="1"/>
  <c r="A51" i="2"/>
  <c r="A57" i="2" l="1"/>
  <c r="A58" i="2" s="1"/>
  <c r="A59" i="2" s="1"/>
  <c r="A60" i="2" s="1"/>
  <c r="A62" i="2" s="1"/>
  <c r="A63" i="2" s="1"/>
  <c r="A65" i="2" s="1"/>
  <c r="A66" i="2" s="1"/>
  <c r="A68" i="2" s="1"/>
  <c r="A69" i="2" s="1"/>
  <c r="A70" i="2" s="1"/>
  <c r="A53" i="2"/>
  <c r="A54" i="2" s="1"/>
  <c r="A71" i="2" l="1"/>
  <c r="A72" i="2" s="1"/>
  <c r="A73" i="2" s="1"/>
  <c r="A64" i="2"/>
  <c r="A75" i="2"/>
  <c r="A76" i="2" s="1"/>
  <c r="A77" i="2" s="1"/>
  <c r="A78" i="2" s="1"/>
  <c r="A79" i="2" s="1"/>
  <c r="A80" i="2" s="1"/>
  <c r="A81" i="2" s="1"/>
  <c r="A84" i="2" l="1"/>
  <c r="A86" i="2" s="1"/>
  <c r="A87" i="2" s="1"/>
  <c r="A82" i="2"/>
</calcChain>
</file>

<file path=xl/sharedStrings.xml><?xml version="1.0" encoding="utf-8"?>
<sst xmlns="http://schemas.openxmlformats.org/spreadsheetml/2006/main" count="121" uniqueCount="83">
  <si>
    <t>senioren</t>
  </si>
  <si>
    <t>junioren</t>
  </si>
  <si>
    <t>bijzonderheden</t>
  </si>
  <si>
    <t>Alg leden verg</t>
  </si>
  <si>
    <t>geen schaken</t>
  </si>
  <si>
    <t xml:space="preserve"> </t>
  </si>
  <si>
    <t>datum</t>
  </si>
  <si>
    <t>examens</t>
  </si>
  <si>
    <t>toernooien</t>
  </si>
  <si>
    <t>vergaderingen</t>
  </si>
  <si>
    <t>prijsuitreiking/barbecue</t>
  </si>
  <si>
    <t>Thuis</t>
  </si>
  <si>
    <t>Uit</t>
  </si>
  <si>
    <t>Planning</t>
  </si>
  <si>
    <t>Jaap de Wijn Trofee</t>
  </si>
  <si>
    <t>Externe wedstrijden</t>
  </si>
  <si>
    <t>Legenda</t>
  </si>
  <si>
    <t>ic senioren</t>
  </si>
  <si>
    <t>ic jeugd</t>
  </si>
  <si>
    <t>&lt;-deze invullen</t>
  </si>
  <si>
    <t>&lt;- deze invullen</t>
  </si>
  <si>
    <t>Algemene leden vergadering</t>
  </si>
  <si>
    <t>Kerst 25-26 december</t>
  </si>
  <si>
    <t>Start Jeugd + …. Pionnen.</t>
  </si>
  <si>
    <t>2e viertal</t>
  </si>
  <si>
    <t># Teams</t>
  </si>
  <si>
    <t>Proefexamens</t>
  </si>
  <si>
    <t>2e ronde ic</t>
  </si>
  <si>
    <t>1e ronde ic</t>
  </si>
  <si>
    <t>a</t>
  </si>
  <si>
    <t>Overige activiteiten in de Rehoboth</t>
  </si>
  <si>
    <t>Dorpsdag</t>
  </si>
  <si>
    <t>Surprisetoernooi</t>
  </si>
  <si>
    <t>Sinterklaassimultaan</t>
  </si>
  <si>
    <t>Stappentoernooi</t>
  </si>
  <si>
    <t>Sportactie</t>
  </si>
  <si>
    <t>vrienden avond + sportactie</t>
  </si>
  <si>
    <t>geen schaken herfstvakantie 16-10/24-10</t>
  </si>
  <si>
    <t>Kerstavond</t>
  </si>
  <si>
    <t>geen schaken kerstvakantie 25-12/09-01</t>
  </si>
  <si>
    <t>geen schaken voorjaarsvak 26-02/06-03</t>
  </si>
  <si>
    <t>geen schaken Mei vakantie 30-04/08-05</t>
  </si>
  <si>
    <t>Goede Vrijdag (pasen 17-18 april)</t>
  </si>
  <si>
    <t>geen schaken zomer vakantie 16-7/21-8</t>
  </si>
  <si>
    <t>Vrijdag na hemelvaart</t>
  </si>
  <si>
    <t>Schaak-off</t>
  </si>
  <si>
    <t>Goede Vrijdag</t>
  </si>
  <si>
    <t>1e zestal</t>
  </si>
  <si>
    <t>BDSV-2</t>
  </si>
  <si>
    <t>Ons genoegen 1</t>
  </si>
  <si>
    <t>Rhenen 1</t>
  </si>
  <si>
    <t>En Passant 3</t>
  </si>
  <si>
    <t>Hoogland 3</t>
  </si>
  <si>
    <t>Wageningen 2</t>
  </si>
  <si>
    <t>Doorn Driebergen 2</t>
  </si>
  <si>
    <t>SSC 1992 2</t>
  </si>
  <si>
    <t>Bennekom 1</t>
  </si>
  <si>
    <t>1e viertal</t>
  </si>
  <si>
    <t>3e viertal</t>
  </si>
  <si>
    <t>Hoogland 1</t>
  </si>
  <si>
    <t>DBC</t>
  </si>
  <si>
    <t>ZZC 1</t>
  </si>
  <si>
    <t>Paul Keres</t>
  </si>
  <si>
    <t>Laren 1</t>
  </si>
  <si>
    <t>vrijdag voor Pinksteren (5&amp;6 juni)</t>
  </si>
  <si>
    <t>Barneveld 1</t>
  </si>
  <si>
    <t>En Passant 1</t>
  </si>
  <si>
    <t>ZZC</t>
  </si>
  <si>
    <t>Moira Domtoren</t>
  </si>
  <si>
    <t>Ons Genoegen</t>
  </si>
  <si>
    <t>A - team</t>
  </si>
  <si>
    <t>Hilversum A1</t>
  </si>
  <si>
    <t>DBC A1</t>
  </si>
  <si>
    <t>Hoogland A1</t>
  </si>
  <si>
    <t>Moira Domtoren A1</t>
  </si>
  <si>
    <t>Oud Zuylen Utrecht A1</t>
  </si>
  <si>
    <t>Magnus A1</t>
  </si>
  <si>
    <t>Magnus A2</t>
  </si>
  <si>
    <t>Prijsuitreiking IC jeugd</t>
  </si>
  <si>
    <t>50-jarig jubileum, laser gamen voor jeugd en barbecue</t>
  </si>
  <si>
    <t>Laatste ronde IC jeugd</t>
  </si>
  <si>
    <t>Geen schaken</t>
  </si>
  <si>
    <t>Bekerteam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</si>
</sst>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3]ddd\ d\ mmm"/>
    <numFmt numFmtId="165" formatCode="[$-413]ddd\ d\ mmm\ yyyy"/>
  </numFmts>
  <fonts count="11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trike/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" xfId="0" applyBorder="1"/>
    <xf numFmtId="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Fill="1" applyBorder="1"/>
    <xf numFmtId="1" fontId="0" fillId="0" borderId="3" xfId="0" applyNumberFormat="1" applyBorder="1" applyAlignment="1">
      <alignment horizontal="center"/>
    </xf>
    <xf numFmtId="0" fontId="0" fillId="0" borderId="3" xfId="0" applyBorder="1"/>
    <xf numFmtId="1" fontId="0" fillId="0" borderId="3" xfId="0" applyNumberFormat="1" applyFill="1" applyBorder="1" applyAlignment="1">
      <alignment horizontal="center"/>
    </xf>
    <xf numFmtId="0" fontId="0" fillId="0" borderId="3" xfId="0" applyFill="1" applyBorder="1"/>
    <xf numFmtId="1" fontId="0" fillId="0" borderId="3" xfId="0" applyNumberFormat="1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0" fillId="3" borderId="3" xfId="0" applyFill="1" applyBorder="1"/>
    <xf numFmtId="0" fontId="0" fillId="0" borderId="4" xfId="0" applyBorder="1"/>
    <xf numFmtId="0" fontId="2" fillId="0" borderId="6" xfId="0" quotePrefix="1" applyFont="1" applyBorder="1" applyAlignment="1">
      <alignment horizontal="centerContinuous"/>
    </xf>
    <xf numFmtId="0" fontId="0" fillId="2" borderId="6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0" fontId="0" fillId="0" borderId="8" xfId="0" applyBorder="1"/>
    <xf numFmtId="0" fontId="0" fillId="0" borderId="1" xfId="0" applyFill="1" applyBorder="1"/>
    <xf numFmtId="0" fontId="3" fillId="0" borderId="1" xfId="0" applyFont="1" applyFill="1" applyBorder="1"/>
    <xf numFmtId="0" fontId="0" fillId="0" borderId="9" xfId="0" applyFill="1" applyBorder="1"/>
    <xf numFmtId="0" fontId="0" fillId="0" borderId="10" xfId="0" applyFill="1" applyBorder="1"/>
    <xf numFmtId="0" fontId="0" fillId="0" borderId="11" xfId="0" applyFill="1" applyBorder="1"/>
    <xf numFmtId="0" fontId="3" fillId="0" borderId="12" xfId="0" applyFont="1" applyBorder="1" applyAlignment="1">
      <alignment horizontal="center"/>
    </xf>
    <xf numFmtId="1" fontId="1" fillId="0" borderId="13" xfId="0" applyNumberFormat="1" applyFont="1" applyBorder="1" applyAlignment="1">
      <alignment horizontal="center" wrapText="1"/>
    </xf>
    <xf numFmtId="0" fontId="3" fillId="0" borderId="13" xfId="0" applyFont="1" applyBorder="1"/>
    <xf numFmtId="0" fontId="0" fillId="0" borderId="14" xfId="0" applyFill="1" applyBorder="1"/>
    <xf numFmtId="0" fontId="0" fillId="0" borderId="0" xfId="0" applyFill="1" applyBorder="1"/>
    <xf numFmtId="0" fontId="0" fillId="0" borderId="15" xfId="0" applyFill="1" applyBorder="1"/>
    <xf numFmtId="0" fontId="0" fillId="0" borderId="0" xfId="0" applyFill="1" applyBorder="1" applyAlignment="1">
      <alignment horizontal="centerContinuous"/>
    </xf>
    <xf numFmtId="0" fontId="3" fillId="0" borderId="13" xfId="0" applyFont="1" applyBorder="1" applyAlignment="1">
      <alignment textRotation="90"/>
    </xf>
    <xf numFmtId="164" fontId="2" fillId="0" borderId="6" xfId="0" quotePrefix="1" applyNumberFormat="1" applyFont="1" applyBorder="1" applyAlignment="1">
      <alignment horizontal="centerContinuous"/>
    </xf>
    <xf numFmtId="0" fontId="0" fillId="7" borderId="3" xfId="0" applyFill="1" applyBorder="1"/>
    <xf numFmtId="0" fontId="0" fillId="8" borderId="3" xfId="0" applyFill="1" applyBorder="1"/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9" xfId="0" applyBorder="1" applyAlignment="1">
      <alignment horizontal="centerContinuous"/>
    </xf>
    <xf numFmtId="0" fontId="5" fillId="3" borderId="3" xfId="0" applyFont="1" applyFill="1" applyBorder="1"/>
    <xf numFmtId="1" fontId="0" fillId="0" borderId="18" xfId="0" applyNumberFormat="1" applyBorder="1" applyAlignment="1">
      <alignment horizontal="centerContinuous"/>
    </xf>
    <xf numFmtId="0" fontId="0" fillId="0" borderId="18" xfId="0" applyBorder="1" applyAlignment="1">
      <alignment horizontal="centerContinuous"/>
    </xf>
    <xf numFmtId="0" fontId="0" fillId="0" borderId="20" xfId="0" applyBorder="1" applyAlignment="1">
      <alignment horizontal="centerContinuous"/>
    </xf>
    <xf numFmtId="165" fontId="0" fillId="0" borderId="6" xfId="0" applyNumberFormat="1" applyBorder="1" applyAlignment="1">
      <alignment horizontal="right"/>
    </xf>
    <xf numFmtId="1" fontId="0" fillId="0" borderId="16" xfId="0" applyNumberFormat="1" applyBorder="1" applyAlignment="1">
      <alignment horizontal="center"/>
    </xf>
    <xf numFmtId="0" fontId="0" fillId="0" borderId="27" xfId="0" applyFill="1" applyBorder="1"/>
    <xf numFmtId="165" fontId="1" fillId="0" borderId="6" xfId="0" applyNumberFormat="1" applyFont="1" applyBorder="1" applyAlignment="1">
      <alignment horizontal="right"/>
    </xf>
    <xf numFmtId="0" fontId="0" fillId="0" borderId="0" xfId="0" applyBorder="1" applyAlignment="1">
      <alignment horizontal="centerContinuous"/>
    </xf>
    <xf numFmtId="165" fontId="5" fillId="0" borderId="6" xfId="0" applyNumberFormat="1" applyFont="1" applyBorder="1" applyAlignment="1">
      <alignment horizontal="right"/>
    </xf>
    <xf numFmtId="0" fontId="0" fillId="0" borderId="3" xfId="0" applyBorder="1"/>
    <xf numFmtId="0" fontId="0" fillId="0" borderId="5" xfId="0" applyBorder="1" applyAlignment="1">
      <alignment horizontal="centerContinuous"/>
    </xf>
    <xf numFmtId="0" fontId="0" fillId="0" borderId="28" xfId="0" applyFill="1" applyBorder="1"/>
    <xf numFmtId="0" fontId="1" fillId="0" borderId="17" xfId="0" applyFont="1" applyFill="1" applyBorder="1"/>
    <xf numFmtId="0" fontId="3" fillId="0" borderId="29" xfId="0" applyFont="1" applyBorder="1"/>
    <xf numFmtId="0" fontId="0" fillId="0" borderId="17" xfId="0" applyBorder="1" applyAlignment="1">
      <alignment horizontal="centerContinuous"/>
    </xf>
    <xf numFmtId="0" fontId="5" fillId="0" borderId="30" xfId="0" applyFont="1" applyBorder="1" applyAlignment="1">
      <alignment horizontal="centerContinuous"/>
    </xf>
    <xf numFmtId="0" fontId="1" fillId="0" borderId="17" xfId="0" applyFont="1" applyBorder="1"/>
    <xf numFmtId="0" fontId="0" fillId="0" borderId="17" xfId="0" applyBorder="1"/>
    <xf numFmtId="0" fontId="0" fillId="0" borderId="31" xfId="0" applyFill="1" applyBorder="1"/>
    <xf numFmtId="0" fontId="0" fillId="0" borderId="25" xfId="0" applyBorder="1" applyAlignment="1">
      <alignment horizontal="centerContinuous"/>
    </xf>
    <xf numFmtId="0" fontId="0" fillId="0" borderId="17" xfId="0" applyFill="1" applyBorder="1"/>
    <xf numFmtId="0" fontId="0" fillId="0" borderId="32" xfId="0" applyBorder="1"/>
    <xf numFmtId="0" fontId="3" fillId="0" borderId="33" xfId="0" applyFont="1" applyBorder="1" applyAlignment="1">
      <alignment wrapText="1"/>
    </xf>
    <xf numFmtId="0" fontId="0" fillId="0" borderId="34" xfId="0" applyBorder="1"/>
    <xf numFmtId="0" fontId="0" fillId="0" borderId="34" xfId="0" applyFill="1" applyBorder="1"/>
    <xf numFmtId="0" fontId="7" fillId="0" borderId="34" xfId="0" applyFont="1" applyBorder="1"/>
    <xf numFmtId="0" fontId="0" fillId="0" borderId="35" xfId="0" applyBorder="1"/>
    <xf numFmtId="0" fontId="5" fillId="0" borderId="3" xfId="0" applyFont="1" applyBorder="1"/>
    <xf numFmtId="0" fontId="5" fillId="2" borderId="3" xfId="0" applyFont="1" applyFill="1" applyBorder="1"/>
    <xf numFmtId="0" fontId="5" fillId="0" borderId="17" xfId="0" applyFont="1" applyBorder="1"/>
    <xf numFmtId="0" fontId="5" fillId="0" borderId="17" xfId="0" applyFont="1" applyBorder="1" applyAlignment="1">
      <alignment horizontal="centerContinuous"/>
    </xf>
    <xf numFmtId="0" fontId="5" fillId="0" borderId="15" xfId="0" applyFont="1" applyFill="1" applyBorder="1"/>
    <xf numFmtId="0" fontId="0" fillId="0" borderId="1" xfId="0" applyFill="1" applyBorder="1" applyAlignment="1">
      <alignment horizontal="right"/>
    </xf>
    <xf numFmtId="0" fontId="1" fillId="9" borderId="1" xfId="0" applyFont="1" applyFill="1" applyBorder="1" applyAlignment="1">
      <alignment horizontal="right" textRotation="90"/>
    </xf>
    <xf numFmtId="0" fontId="0" fillId="9" borderId="1" xfId="0" applyFill="1" applyBorder="1" applyAlignment="1">
      <alignment horizontal="right"/>
    </xf>
    <xf numFmtId="0" fontId="0" fillId="9" borderId="14" xfId="0" applyFill="1" applyBorder="1" applyAlignment="1">
      <alignment horizontal="right"/>
    </xf>
    <xf numFmtId="0" fontId="0" fillId="9" borderId="2" xfId="0" applyFill="1" applyBorder="1" applyAlignment="1">
      <alignment horizontal="right"/>
    </xf>
    <xf numFmtId="0" fontId="5" fillId="9" borderId="2" xfId="0" applyFont="1" applyFill="1" applyBorder="1" applyAlignment="1">
      <alignment horizontal="right"/>
    </xf>
    <xf numFmtId="0" fontId="0" fillId="9" borderId="11" xfId="0" applyFill="1" applyBorder="1" applyAlignment="1">
      <alignment horizontal="right"/>
    </xf>
    <xf numFmtId="0" fontId="0" fillId="9" borderId="3" xfId="0" applyFill="1" applyBorder="1" applyAlignment="1">
      <alignment horizontal="right"/>
    </xf>
    <xf numFmtId="0" fontId="0" fillId="9" borderId="10" xfId="0" applyFill="1" applyBorder="1" applyAlignment="1">
      <alignment horizontal="right"/>
    </xf>
    <xf numFmtId="0" fontId="0" fillId="9" borderId="15" xfId="0" applyFill="1" applyBorder="1" applyAlignment="1">
      <alignment horizontal="right"/>
    </xf>
    <xf numFmtId="0" fontId="0" fillId="9" borderId="0" xfId="0" applyFill="1" applyBorder="1" applyAlignment="1">
      <alignment horizontal="right"/>
    </xf>
    <xf numFmtId="0" fontId="5" fillId="9" borderId="11" xfId="0" applyFont="1" applyFill="1" applyBorder="1" applyAlignment="1">
      <alignment horizontal="right"/>
    </xf>
    <xf numFmtId="0" fontId="5" fillId="9" borderId="10" xfId="0" applyFont="1" applyFill="1" applyBorder="1" applyAlignment="1">
      <alignment horizontal="right"/>
    </xf>
    <xf numFmtId="0" fontId="0" fillId="0" borderId="36" xfId="0" applyBorder="1"/>
    <xf numFmtId="0" fontId="0" fillId="0" borderId="37" xfId="0" applyBorder="1"/>
    <xf numFmtId="0" fontId="3" fillId="0" borderId="23" xfId="0" applyFont="1" applyBorder="1"/>
    <xf numFmtId="0" fontId="5" fillId="8" borderId="3" xfId="0" applyFont="1" applyFill="1" applyBorder="1"/>
    <xf numFmtId="0" fontId="5" fillId="7" borderId="3" xfId="0" applyFont="1" applyFill="1" applyBorder="1"/>
    <xf numFmtId="0" fontId="10" fillId="8" borderId="3" xfId="0" applyFont="1" applyFill="1" applyBorder="1"/>
    <xf numFmtId="0" fontId="0" fillId="0" borderId="15" xfId="0" applyBorder="1"/>
    <xf numFmtId="0" fontId="1" fillId="0" borderId="38" xfId="0" applyFont="1" applyFill="1" applyBorder="1"/>
    <xf numFmtId="0" fontId="0" fillId="0" borderId="16" xfId="0" applyFill="1" applyBorder="1"/>
    <xf numFmtId="0" fontId="10" fillId="7" borderId="3" xfId="0" applyFont="1" applyFill="1" applyBorder="1"/>
    <xf numFmtId="0" fontId="9" fillId="8" borderId="3" xfId="0" applyFont="1" applyFill="1" applyBorder="1"/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/>
    <xf numFmtId="0" fontId="0" fillId="0" borderId="0" xfId="0" applyBorder="1" applyAlignment="1"/>
    <xf numFmtId="0" fontId="0" fillId="0" borderId="0" xfId="0" applyAlignment="1"/>
    <xf numFmtId="0" fontId="0" fillId="0" borderId="24" xfId="0" applyBorder="1" applyAlignment="1"/>
    <xf numFmtId="0" fontId="8" fillId="4" borderId="17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0" fillId="9" borderId="27" xfId="0" applyFill="1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5" fillId="0" borderId="17" xfId="0" applyFont="1" applyBorder="1" applyAlignment="1">
      <alignment horizontal="center"/>
    </xf>
  </cellXfs>
  <cellStyles count="1">
    <cellStyle name="Standaard" xfId="0" builtinId="0"/>
  </cellStyles>
  <dxfs count="36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4"/>
  <sheetViews>
    <sheetView tabSelected="1" zoomScaleNormal="100" workbookViewId="0">
      <selection activeCell="F11" sqref="F11"/>
    </sheetView>
  </sheetViews>
  <sheetFormatPr defaultColWidth="9.140625" defaultRowHeight="12.75" x14ac:dyDescent="0.2"/>
  <cols>
    <col min="1" max="1" width="14.140625" style="3" customWidth="1"/>
    <col min="2" max="2" width="9.5703125" style="2" customWidth="1"/>
    <col min="3" max="3" width="21.85546875" style="1" customWidth="1"/>
    <col min="4" max="4" width="4.5703125" style="1" bestFit="1" customWidth="1"/>
    <col min="5" max="5" width="20.7109375" style="1" customWidth="1"/>
    <col min="6" max="6" width="10.28515625" style="1" bestFit="1" customWidth="1"/>
    <col min="7" max="7" width="14.28515625" style="1" bestFit="1" customWidth="1"/>
    <col min="8" max="8" width="15.7109375" style="1" bestFit="1" customWidth="1"/>
    <col min="9" max="9" width="20.140625" style="1" bestFit="1" customWidth="1"/>
    <col min="10" max="10" width="14" style="1" customWidth="1"/>
    <col min="11" max="11" width="35" style="1" customWidth="1"/>
    <col min="12" max="12" width="40" style="1" customWidth="1"/>
    <col min="13" max="13" width="15.7109375" style="1" hidden="1" customWidth="1"/>
    <col min="14" max="14" width="10" style="21" bestFit="1" customWidth="1"/>
    <col min="15" max="15" width="3.28515625" style="75" bestFit="1" customWidth="1"/>
    <col min="16" max="16" width="7.42578125" style="21" bestFit="1" customWidth="1"/>
    <col min="17" max="17" width="3.28515625" style="75" bestFit="1" customWidth="1"/>
    <col min="18" max="16384" width="9.140625" style="21"/>
  </cols>
  <sheetData>
    <row r="1" spans="1:18" ht="18.75" thickBot="1" x14ac:dyDescent="0.3">
      <c r="A1" s="110"/>
      <c r="B1" s="111"/>
      <c r="C1" s="28" t="s">
        <v>13</v>
      </c>
      <c r="D1" s="28"/>
      <c r="E1" s="28">
        <v>2021</v>
      </c>
      <c r="F1" s="28">
        <v>2022</v>
      </c>
      <c r="G1" s="90"/>
      <c r="H1" s="90"/>
      <c r="I1" s="112"/>
      <c r="J1" s="113"/>
      <c r="K1" s="114"/>
      <c r="L1" s="114"/>
      <c r="M1" s="115"/>
      <c r="N1" s="40" t="s">
        <v>17</v>
      </c>
      <c r="P1" s="40" t="s">
        <v>18</v>
      </c>
    </row>
    <row r="2" spans="1:18" s="22" customFormat="1" ht="82.5" x14ac:dyDescent="0.25">
      <c r="A2" s="26" t="s">
        <v>6</v>
      </c>
      <c r="B2" s="27" t="str">
        <f>"aantal maal in Rehoboth =" &amp;SUM(B6:B69)</f>
        <v>aantal maal in Rehoboth =41</v>
      </c>
      <c r="C2" s="28" t="s">
        <v>0</v>
      </c>
      <c r="D2" s="33" t="s">
        <v>25</v>
      </c>
      <c r="E2" s="33" t="s">
        <v>47</v>
      </c>
      <c r="F2" s="33" t="s">
        <v>57</v>
      </c>
      <c r="G2" s="33" t="s">
        <v>24</v>
      </c>
      <c r="H2" s="33" t="s">
        <v>58</v>
      </c>
      <c r="I2" s="33" t="s">
        <v>70</v>
      </c>
      <c r="J2" s="33"/>
      <c r="K2" s="28" t="s">
        <v>1</v>
      </c>
      <c r="L2" s="56" t="s">
        <v>2</v>
      </c>
      <c r="M2" s="65" t="s">
        <v>30</v>
      </c>
      <c r="O2" s="76" t="s">
        <v>19</v>
      </c>
      <c r="Q2" s="76" t="s">
        <v>20</v>
      </c>
    </row>
    <row r="3" spans="1:18" ht="15.75" x14ac:dyDescent="0.25">
      <c r="A3" s="13" t="str">
        <f>"augustus "&amp;E1</f>
        <v>augustus 2021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57"/>
      <c r="M3" s="66"/>
      <c r="O3" s="77"/>
      <c r="Q3" s="77"/>
    </row>
    <row r="4" spans="1:18" s="29" customFormat="1" ht="13.5" customHeight="1" x14ac:dyDescent="0.2">
      <c r="A4" s="51"/>
      <c r="B4" s="5"/>
      <c r="C4" s="52"/>
      <c r="D4" s="52"/>
      <c r="E4" s="52"/>
      <c r="F4" s="52"/>
      <c r="G4" s="52"/>
      <c r="H4" s="52"/>
      <c r="I4" s="52"/>
      <c r="J4" s="52"/>
      <c r="K4" s="52"/>
      <c r="L4" s="59"/>
      <c r="M4" s="66"/>
      <c r="O4" s="78"/>
      <c r="Q4" s="78"/>
      <c r="R4" s="21"/>
    </row>
    <row r="5" spans="1:18" s="4" customFormat="1" x14ac:dyDescent="0.2">
      <c r="A5" s="46"/>
      <c r="B5" s="5"/>
      <c r="C5" s="52"/>
      <c r="D5" s="52"/>
      <c r="E5" s="52"/>
      <c r="F5" s="52"/>
      <c r="G5" s="52"/>
      <c r="H5" s="52"/>
      <c r="I5" s="52"/>
      <c r="J5" s="52"/>
      <c r="K5" s="52"/>
      <c r="L5" s="59"/>
      <c r="M5" s="66"/>
      <c r="O5" s="79"/>
      <c r="P5" s="4" t="str">
        <f>IF(Q5=1,SUM($Q5:Q$6),"")</f>
        <v/>
      </c>
      <c r="Q5" s="79"/>
      <c r="R5" s="21"/>
    </row>
    <row r="6" spans="1:18" s="4" customFormat="1" x14ac:dyDescent="0.2">
      <c r="A6" s="49">
        <v>44435</v>
      </c>
      <c r="B6" s="5">
        <v>1</v>
      </c>
      <c r="C6" s="119" t="s">
        <v>21</v>
      </c>
      <c r="D6" s="120"/>
      <c r="E6" s="121"/>
      <c r="F6" s="121"/>
      <c r="G6" s="121"/>
      <c r="H6" s="121"/>
      <c r="I6" s="121"/>
      <c r="J6" s="121"/>
      <c r="K6" s="52" t="str">
        <f>IF(Q6="a","Anders schaken",IF(Q6=1,P6&amp;"e ronde ic",""))</f>
        <v/>
      </c>
      <c r="M6" s="66"/>
      <c r="N6" s="4" t="str">
        <f>IF(O6=1,SUM($O$6:O6),"")</f>
        <v/>
      </c>
      <c r="O6" s="79"/>
      <c r="P6" s="4" t="str">
        <f>IF(Q6=1,SUM($Q$6:Q6),"")</f>
        <v/>
      </c>
      <c r="Q6" s="79"/>
      <c r="R6" s="21"/>
    </row>
    <row r="7" spans="1:18" s="29" customFormat="1" x14ac:dyDescent="0.2">
      <c r="A7" s="46">
        <f>A6+1</f>
        <v>44436</v>
      </c>
      <c r="B7" s="47"/>
      <c r="C7" s="116" t="s">
        <v>31</v>
      </c>
      <c r="D7" s="117"/>
      <c r="E7" s="117"/>
      <c r="F7" s="117"/>
      <c r="G7" s="117"/>
      <c r="H7" s="117"/>
      <c r="I7" s="117"/>
      <c r="J7" s="117"/>
      <c r="K7" s="118"/>
      <c r="L7" s="58"/>
      <c r="M7" s="66"/>
      <c r="O7" s="78"/>
      <c r="Q7" s="78"/>
      <c r="R7" s="21"/>
    </row>
    <row r="8" spans="1:18" ht="15.75" x14ac:dyDescent="0.25">
      <c r="A8" s="34" t="str">
        <f>"september "&amp;E1</f>
        <v>september 2021</v>
      </c>
      <c r="B8" s="9"/>
      <c r="C8" s="10"/>
      <c r="D8" s="10"/>
      <c r="E8" s="10"/>
      <c r="F8" s="10"/>
      <c r="G8" s="10"/>
      <c r="H8" s="10"/>
      <c r="I8" s="10"/>
      <c r="J8" s="10"/>
      <c r="K8" s="10"/>
      <c r="L8" s="57"/>
      <c r="M8" s="66"/>
      <c r="O8" s="77"/>
      <c r="P8" s="4" t="str">
        <f>IF(Q8=1,SUM($Q$6:Q8),"")</f>
        <v/>
      </c>
      <c r="Q8" s="77"/>
    </row>
    <row r="9" spans="1:18" s="4" customFormat="1" x14ac:dyDescent="0.2">
      <c r="A9" s="46">
        <f>A6+7</f>
        <v>44442</v>
      </c>
      <c r="B9" s="5">
        <v>1</v>
      </c>
      <c r="C9" s="99" t="s">
        <v>14</v>
      </c>
      <c r="D9" s="100"/>
      <c r="E9" s="100"/>
      <c r="F9" s="100"/>
      <c r="G9" s="100"/>
      <c r="H9" s="100"/>
      <c r="I9" s="100"/>
      <c r="J9" s="100"/>
      <c r="K9" s="6" t="str">
        <f>IF(Q9="a","Anders schaken",IF(Q9=1,P9&amp;"e ronde ic",""))</f>
        <v>1e ronde ic</v>
      </c>
      <c r="L9" s="59" t="s">
        <v>23</v>
      </c>
      <c r="M9" s="66"/>
      <c r="N9" s="4" t="str">
        <f>IF(O9=1,SUM($O$9:O9),"")</f>
        <v/>
      </c>
      <c r="O9" s="79"/>
      <c r="P9" s="4">
        <f>IF(Q9=1,SUM($Q$6:Q9),"")</f>
        <v>1</v>
      </c>
      <c r="Q9" s="79">
        <v>1</v>
      </c>
      <c r="R9" s="21"/>
    </row>
    <row r="10" spans="1:18" s="4" customFormat="1" x14ac:dyDescent="0.2">
      <c r="A10" s="46">
        <f>A9+7</f>
        <v>44449</v>
      </c>
      <c r="B10" s="5">
        <v>1</v>
      </c>
      <c r="C10" s="6" t="str">
        <f>IF(O10="a","Anders schaken",IF(O10=1,N10&amp;"e ronde ic",""))</f>
        <v>1e ronde ic</v>
      </c>
      <c r="D10" s="52">
        <f>COUNTA(E10:J10)</f>
        <v>0</v>
      </c>
      <c r="E10" s="6"/>
      <c r="F10" s="6"/>
      <c r="G10" s="52"/>
      <c r="H10" s="52"/>
      <c r="I10" s="6"/>
      <c r="J10" s="6"/>
      <c r="K10" s="6" t="str">
        <f>IF(Q10="a","Anders schaken",IF(Q10=1,P10&amp;"e ronde ic",""))</f>
        <v>2e ronde ic</v>
      </c>
      <c r="L10" s="59" t="s">
        <v>35</v>
      </c>
      <c r="M10" s="66"/>
      <c r="N10" s="4">
        <f>IF(O10=1,SUM($O$6:O10),"")</f>
        <v>1</v>
      </c>
      <c r="O10" s="79">
        <v>1</v>
      </c>
      <c r="P10" s="4">
        <f>IF(Q10=1,SUM($Q$6:Q10),"")</f>
        <v>2</v>
      </c>
      <c r="Q10" s="79">
        <v>1</v>
      </c>
      <c r="R10" s="21"/>
    </row>
    <row r="11" spans="1:18" s="4" customFormat="1" x14ac:dyDescent="0.2">
      <c r="A11" s="46">
        <f>A10+7</f>
        <v>44456</v>
      </c>
      <c r="B11" s="5">
        <v>1</v>
      </c>
      <c r="C11" s="6" t="str">
        <f>IF(O11="a","Anders schaken",IF(O11=1,N11&amp;"e ronde ic",""))</f>
        <v>2e ronde ic</v>
      </c>
      <c r="D11" s="52">
        <f>COUNTA(E11:J11)</f>
        <v>0</v>
      </c>
      <c r="E11" s="6"/>
      <c r="F11" s="6"/>
      <c r="G11" s="52"/>
      <c r="H11" s="52"/>
      <c r="I11" s="6"/>
      <c r="J11" s="6"/>
      <c r="K11" s="6" t="str">
        <f>IF(Q11="a","Anders schaken",IF(Q11=1,P11&amp;"e ronde ic",""))</f>
        <v>3e ronde ic</v>
      </c>
      <c r="L11" s="59" t="s">
        <v>35</v>
      </c>
      <c r="M11" s="66"/>
      <c r="N11" s="4">
        <f>IF(O11=1,SUM($O$6:O11),"")</f>
        <v>2</v>
      </c>
      <c r="O11" s="79">
        <v>1</v>
      </c>
      <c r="P11" s="4">
        <f>IF(Q11=1,SUM($Q$6:Q11),"")</f>
        <v>3</v>
      </c>
      <c r="Q11" s="79">
        <v>1</v>
      </c>
      <c r="R11" s="21"/>
    </row>
    <row r="12" spans="1:18" s="4" customFormat="1" x14ac:dyDescent="0.2">
      <c r="A12" s="46">
        <f>A13-3</f>
        <v>44460</v>
      </c>
      <c r="B12" s="5"/>
      <c r="C12" s="52"/>
      <c r="D12" s="52"/>
      <c r="E12" s="35" t="s">
        <v>48</v>
      </c>
      <c r="F12" s="52"/>
      <c r="G12" s="52"/>
      <c r="H12" s="52"/>
      <c r="I12" s="52"/>
      <c r="J12" s="52"/>
      <c r="K12" s="52"/>
      <c r="L12" s="59"/>
      <c r="M12" s="66"/>
      <c r="O12" s="79"/>
      <c r="Q12" s="79"/>
      <c r="R12" s="21"/>
    </row>
    <row r="13" spans="1:18" s="4" customFormat="1" x14ac:dyDescent="0.2">
      <c r="A13" s="46">
        <f>A11+7</f>
        <v>44463</v>
      </c>
      <c r="B13" s="5">
        <v>1</v>
      </c>
      <c r="C13" s="122" t="s">
        <v>45</v>
      </c>
      <c r="D13" s="100"/>
      <c r="E13" s="100"/>
      <c r="F13" s="100"/>
      <c r="G13" s="100"/>
      <c r="H13" s="100"/>
      <c r="I13" s="100"/>
      <c r="J13" s="100"/>
      <c r="K13" s="6" t="str">
        <f>IF(Q13="a","Anders schaken",IF(Q13=1,P13&amp;"e ronde ic",""))</f>
        <v>4e ronde ic</v>
      </c>
      <c r="L13" s="59" t="s">
        <v>36</v>
      </c>
      <c r="M13" s="66"/>
      <c r="N13" s="4" t="str">
        <f>IF(O13=1,SUM($O$6:O13),"")</f>
        <v/>
      </c>
      <c r="O13" s="79" t="s">
        <v>29</v>
      </c>
      <c r="P13" s="4">
        <f>IF(Q13=1,SUM($Q$6:Q13),"")</f>
        <v>4</v>
      </c>
      <c r="Q13" s="79">
        <v>1</v>
      </c>
      <c r="R13" s="21"/>
    </row>
    <row r="14" spans="1:18" ht="15.75" x14ac:dyDescent="0.25">
      <c r="A14" s="34" t="str">
        <f>"oktober " &amp; E1</f>
        <v>oktober 2021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57"/>
      <c r="M14" s="66"/>
      <c r="N14" s="4" t="str">
        <f>IF(O14=1,SUM($O$6:O14),"")</f>
        <v/>
      </c>
      <c r="O14" s="77"/>
      <c r="P14" s="4" t="str">
        <f>IF(Q14=1,SUM($Q$6:Q14),"")</f>
        <v/>
      </c>
      <c r="Q14" s="77"/>
    </row>
    <row r="15" spans="1:18" s="4" customFormat="1" x14ac:dyDescent="0.2">
      <c r="A15" s="46">
        <f>A13+7</f>
        <v>44470</v>
      </c>
      <c r="B15" s="5">
        <v>1</v>
      </c>
      <c r="C15" s="6" t="str">
        <f t="shared" ref="C15:C19" si="0">IF(O15="a","Anders schaken",IF(O15=1,N15&amp;"e ronde ic",""))</f>
        <v>3e ronde ic</v>
      </c>
      <c r="D15" s="6">
        <f t="shared" ref="D15:D18" si="1">COUNTA(E15:J15)</f>
        <v>0</v>
      </c>
      <c r="E15" s="6"/>
      <c r="F15" s="6"/>
      <c r="G15" s="52"/>
      <c r="H15" s="52"/>
      <c r="I15" s="6"/>
      <c r="J15" s="6"/>
      <c r="K15" s="6" t="str">
        <f>IF(Q15="a","Anders schaken",IF(Q15=1,P15&amp;"e ronde ic",""))</f>
        <v>5e ronde ic</v>
      </c>
      <c r="L15" s="60"/>
      <c r="M15" s="66"/>
      <c r="N15" s="4">
        <f>IF(O15=1,SUM($O$6:O15),"")</f>
        <v>3</v>
      </c>
      <c r="O15" s="79">
        <v>1</v>
      </c>
      <c r="P15" s="4">
        <f>IF(Q15=1,SUM($Q$6:Q15),"")</f>
        <v>5</v>
      </c>
      <c r="Q15" s="80">
        <v>1</v>
      </c>
      <c r="R15" s="21"/>
    </row>
    <row r="16" spans="1:18" s="4" customFormat="1" x14ac:dyDescent="0.2">
      <c r="A16" s="46">
        <f>A15+7</f>
        <v>44477</v>
      </c>
      <c r="B16" s="5">
        <v>1</v>
      </c>
      <c r="C16" s="6" t="str">
        <f t="shared" si="0"/>
        <v>4e ronde ic</v>
      </c>
      <c r="D16" s="6">
        <f t="shared" si="1"/>
        <v>1</v>
      </c>
      <c r="E16" s="36" t="s">
        <v>49</v>
      </c>
      <c r="F16" s="6"/>
      <c r="G16" s="52"/>
      <c r="H16" s="52"/>
      <c r="I16" s="6"/>
      <c r="J16" s="6"/>
      <c r="K16" s="52" t="str">
        <f>IF(Q16="a","Anders schaken",IF(Q16=1,P16&amp;"e ronde ic",""))</f>
        <v>6e ronde ic</v>
      </c>
      <c r="L16" s="60"/>
      <c r="M16" s="66"/>
      <c r="N16" s="4">
        <f>IF(O16=1,SUM($O$6:O16),"")</f>
        <v>4</v>
      </c>
      <c r="O16" s="79">
        <v>1</v>
      </c>
      <c r="P16" s="4">
        <f>IF(Q16=1,SUM($Q$6:Q16),"")</f>
        <v>6</v>
      </c>
      <c r="Q16" s="80">
        <v>1</v>
      </c>
      <c r="R16" s="21"/>
    </row>
    <row r="17" spans="1:20" s="4" customFormat="1" x14ac:dyDescent="0.2">
      <c r="A17" s="46">
        <f>A16+7</f>
        <v>44484</v>
      </c>
      <c r="B17" s="5">
        <v>1</v>
      </c>
      <c r="C17" s="6" t="str">
        <f t="shared" si="0"/>
        <v>5e ronde ic</v>
      </c>
      <c r="D17" s="6">
        <f t="shared" si="1"/>
        <v>0</v>
      </c>
      <c r="E17" s="52"/>
      <c r="F17" s="6"/>
      <c r="G17" s="52"/>
      <c r="H17" s="52"/>
      <c r="I17" s="6"/>
      <c r="J17" s="6"/>
      <c r="K17" s="52" t="str">
        <f>IF(Q17="a","Anders schaken",IF(Q17=1,P17&amp;"e ronde ic",""))</f>
        <v>7e ronde ic</v>
      </c>
      <c r="L17" s="60"/>
      <c r="M17" s="66"/>
      <c r="N17" s="4">
        <f>IF(O17=1,SUM($O$6:O17),"")</f>
        <v>5</v>
      </c>
      <c r="O17" s="79">
        <v>1</v>
      </c>
      <c r="P17" s="4">
        <f>IF(Q17=1,SUM($Q$6:Q17),"")</f>
        <v>7</v>
      </c>
      <c r="Q17" s="80">
        <v>1</v>
      </c>
      <c r="R17" s="21"/>
    </row>
    <row r="18" spans="1:20" s="4" customFormat="1" x14ac:dyDescent="0.2">
      <c r="A18" s="46">
        <f>A17+7</f>
        <v>44491</v>
      </c>
      <c r="B18" s="5">
        <v>1</v>
      </c>
      <c r="C18" s="6" t="str">
        <f t="shared" si="0"/>
        <v>6e ronde ic</v>
      </c>
      <c r="D18" s="6">
        <f t="shared" si="1"/>
        <v>0</v>
      </c>
      <c r="E18" s="52"/>
      <c r="F18" s="52"/>
      <c r="G18" s="52"/>
      <c r="H18" s="52"/>
      <c r="I18" s="52"/>
      <c r="J18" s="52"/>
      <c r="K18" s="42" t="s">
        <v>37</v>
      </c>
      <c r="L18" s="60"/>
      <c r="M18" s="66"/>
      <c r="N18" s="4">
        <f>IF(O18=1,SUM($O$6:O18),"")</f>
        <v>6</v>
      </c>
      <c r="O18" s="79">
        <v>1</v>
      </c>
      <c r="P18" s="4" t="str">
        <f>IF(Q18=1,SUM($Q$6:Q18),"")</f>
        <v/>
      </c>
      <c r="Q18" s="80" t="s">
        <v>5</v>
      </c>
      <c r="R18" s="21"/>
    </row>
    <row r="19" spans="1:20" s="25" customFormat="1" x14ac:dyDescent="0.2">
      <c r="A19" s="46">
        <f>A18+7</f>
        <v>44498</v>
      </c>
      <c r="B19" s="5">
        <v>1</v>
      </c>
      <c r="C19" s="52" t="str">
        <f t="shared" si="0"/>
        <v>7e ronde ic</v>
      </c>
      <c r="D19" s="6">
        <f>COUNTA(E19:J19)</f>
        <v>0</v>
      </c>
      <c r="E19" s="52"/>
      <c r="F19" s="52"/>
      <c r="G19" s="52"/>
      <c r="H19" s="52"/>
      <c r="I19" s="52"/>
      <c r="J19" s="52"/>
      <c r="K19" s="6" t="str">
        <f>IF(Q19="a","Anders schaken",IF(Q19=1,P19&amp;"e ronde ic",""))</f>
        <v>8e ronde ic</v>
      </c>
      <c r="L19" s="60"/>
      <c r="M19" s="66"/>
      <c r="N19" s="4">
        <f>IF(O19=1,SUM($O$6:O19),"")</f>
        <v>7</v>
      </c>
      <c r="O19" s="79">
        <v>1</v>
      </c>
      <c r="P19" s="4">
        <f>IF(Q19=1,SUM($Q$6:Q19),"")</f>
        <v>8</v>
      </c>
      <c r="Q19" s="79">
        <v>1</v>
      </c>
      <c r="R19" s="21"/>
    </row>
    <row r="20" spans="1:20" ht="15.75" x14ac:dyDescent="0.25">
      <c r="A20" s="34" t="str">
        <f>"november " &amp; E1</f>
        <v>november 2021</v>
      </c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57"/>
      <c r="M20" s="66"/>
      <c r="N20" s="4" t="str">
        <f>IF(O20=1,SUM($O$6:O20),"")</f>
        <v/>
      </c>
      <c r="O20" s="77"/>
      <c r="P20" s="4" t="str">
        <f>IF(Q20=1,SUM($Q$6:Q20),"")</f>
        <v/>
      </c>
      <c r="Q20" s="77"/>
    </row>
    <row r="21" spans="1:20" x14ac:dyDescent="0.2">
      <c r="A21" s="46">
        <f>A19+7</f>
        <v>44505</v>
      </c>
      <c r="B21" s="5">
        <v>1</v>
      </c>
      <c r="C21" s="52" t="str">
        <f>IF(O21="a","Anders schaken",IF(O21=1,N21&amp;"e ronde ic",""))</f>
        <v>8e ronde ic</v>
      </c>
      <c r="D21" s="52">
        <f>COUNTA(E21:J21)</f>
        <v>1</v>
      </c>
      <c r="E21" s="36" t="s">
        <v>50</v>
      </c>
      <c r="F21" s="52"/>
      <c r="G21" s="52"/>
      <c r="H21" s="52"/>
      <c r="I21" s="52"/>
      <c r="J21" s="52"/>
      <c r="K21" s="52" t="str">
        <f>IF(Q21="a","Anders schaken",IF(Q21=1,P21&amp;"e ronde ic",""))</f>
        <v>9e ronde ic</v>
      </c>
      <c r="L21" s="60"/>
      <c r="M21" s="67"/>
      <c r="N21" s="4">
        <f>IF(O21=1,SUM($O$6:O21),"")</f>
        <v>8</v>
      </c>
      <c r="O21" s="79">
        <v>1</v>
      </c>
      <c r="P21" s="4">
        <f>IF(Q21=1,SUM($Q$6:Q21),"")</f>
        <v>9</v>
      </c>
      <c r="Q21" s="79">
        <v>1</v>
      </c>
    </row>
    <row r="22" spans="1:20" s="4" customFormat="1" x14ac:dyDescent="0.2">
      <c r="A22" s="46">
        <f>A21+7</f>
        <v>44512</v>
      </c>
      <c r="B22" s="7">
        <v>1</v>
      </c>
      <c r="C22" s="52" t="str">
        <f>IF(O22="a","Anders schaken",IF(O22=1,N22&amp;"e ronde ic",""))</f>
        <v>9e ronde ic</v>
      </c>
      <c r="D22" s="52">
        <f>COUNTA(E22:J22)</f>
        <v>0</v>
      </c>
      <c r="E22" s="52"/>
      <c r="F22" s="52"/>
      <c r="G22" s="52"/>
      <c r="H22" s="52"/>
      <c r="I22" s="52"/>
      <c r="J22" s="52"/>
      <c r="K22" s="52" t="str">
        <f>IF(Q22="a","Anders schaken",IF(Q22=1,P22&amp;"e ronde ic",""))</f>
        <v>10e ronde ic</v>
      </c>
      <c r="L22" s="60"/>
      <c r="M22" s="66"/>
      <c r="N22" s="4">
        <f>IF(O22=1,SUM($O$6:O22),"")</f>
        <v>9</v>
      </c>
      <c r="O22" s="79">
        <v>1</v>
      </c>
      <c r="P22" s="4">
        <f>IF(Q22=1,SUM($Q$6:Q22),"")</f>
        <v>10</v>
      </c>
      <c r="Q22" s="79">
        <v>1</v>
      </c>
      <c r="R22" s="21"/>
    </row>
    <row r="23" spans="1:20" s="4" customFormat="1" x14ac:dyDescent="0.2">
      <c r="A23" s="46">
        <f>A22+3</f>
        <v>44515</v>
      </c>
      <c r="B23" s="7"/>
      <c r="C23" s="52"/>
      <c r="D23" s="52"/>
      <c r="E23" s="52"/>
      <c r="F23" s="35" t="s">
        <v>59</v>
      </c>
      <c r="G23" s="52"/>
      <c r="H23" s="52"/>
      <c r="I23" s="52"/>
      <c r="J23" s="52"/>
      <c r="K23" s="88"/>
      <c r="L23" s="89"/>
      <c r="M23" s="66"/>
      <c r="O23" s="79"/>
      <c r="Q23" s="79"/>
      <c r="R23" s="21"/>
    </row>
    <row r="24" spans="1:20" s="4" customFormat="1" x14ac:dyDescent="0.2">
      <c r="A24" s="46">
        <f>A23+1</f>
        <v>44516</v>
      </c>
      <c r="B24" s="7"/>
      <c r="C24" s="52"/>
      <c r="D24" s="52"/>
      <c r="E24" s="52"/>
      <c r="F24" s="52"/>
      <c r="G24" s="52"/>
      <c r="H24" s="52"/>
      <c r="I24" s="52"/>
      <c r="J24" s="52"/>
      <c r="K24" s="88"/>
      <c r="L24" s="89"/>
      <c r="M24" s="66"/>
      <c r="O24" s="79"/>
      <c r="Q24" s="79"/>
      <c r="R24" s="21"/>
    </row>
    <row r="25" spans="1:20" s="4" customFormat="1" ht="13.5" thickBot="1" x14ac:dyDescent="0.25">
      <c r="A25" s="46">
        <f>A22+7</f>
        <v>44519</v>
      </c>
      <c r="B25" s="7">
        <v>1</v>
      </c>
      <c r="C25" s="52" t="str">
        <f>IF(O25="a","Anders schaken",IF(O25=1,N25&amp;"e ronde ic",""))</f>
        <v>10e ronde ic</v>
      </c>
      <c r="D25" s="52">
        <f>COUNTA(E25:J25)</f>
        <v>0</v>
      </c>
      <c r="E25" s="52"/>
      <c r="F25" s="52"/>
      <c r="G25" s="52"/>
      <c r="H25" s="52"/>
      <c r="I25" s="52"/>
      <c r="J25" s="52"/>
      <c r="K25" s="18" t="s">
        <v>26</v>
      </c>
      <c r="L25" s="61"/>
      <c r="M25" s="66"/>
      <c r="N25" s="4">
        <f>IF(O25=1,SUM($O$6:O25),"")</f>
        <v>10</v>
      </c>
      <c r="O25" s="79">
        <v>1</v>
      </c>
      <c r="P25" s="4" t="str">
        <f>IF(Q25=1,SUM($Q$6:Q27),"")</f>
        <v/>
      </c>
      <c r="Q25" s="79">
        <v>0</v>
      </c>
      <c r="R25" s="21"/>
    </row>
    <row r="26" spans="1:20" s="4" customFormat="1" x14ac:dyDescent="0.2">
      <c r="A26" s="46">
        <f>A25+7</f>
        <v>44526</v>
      </c>
      <c r="B26" s="5">
        <v>1</v>
      </c>
      <c r="C26" s="52" t="str">
        <f>IF(O26="a","Anders schaken",IF(O26=1,N26&amp;"e ronde ic",""))</f>
        <v>11e ronde ic</v>
      </c>
      <c r="D26" s="52">
        <f>COUNTA(E26:J26)</f>
        <v>1</v>
      </c>
      <c r="E26" s="52"/>
      <c r="F26" s="36" t="s">
        <v>63</v>
      </c>
      <c r="G26" s="52"/>
      <c r="H26" s="52"/>
      <c r="I26" s="52"/>
      <c r="J26" s="52"/>
      <c r="K26" s="52" t="str">
        <f>IF(Q26="a","Anders schaken",IF(Q26=1,P26&amp;"e ronde ic",""))</f>
        <v>Anders schaken</v>
      </c>
      <c r="L26" s="57"/>
      <c r="M26" s="66"/>
      <c r="N26" s="4">
        <f>IF(O26=1,SUM($O$6:O26),"")</f>
        <v>11</v>
      </c>
      <c r="O26" s="79">
        <v>1</v>
      </c>
      <c r="P26" s="4" t="str">
        <f>IF(Q26=1,SUM($Q$6:Q26),"")</f>
        <v/>
      </c>
      <c r="Q26" s="80" t="s">
        <v>29</v>
      </c>
      <c r="R26" s="21"/>
    </row>
    <row r="27" spans="1:20" s="4" customFormat="1" ht="15.75" x14ac:dyDescent="0.25">
      <c r="A27" s="34" t="str">
        <f>"december " &amp;E1</f>
        <v>december 2021</v>
      </c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57"/>
      <c r="M27" s="66"/>
      <c r="N27" s="4" t="str">
        <f>IF(O27=1,SUM($O$6:O27),"")</f>
        <v/>
      </c>
      <c r="O27" s="77"/>
      <c r="P27" s="4" t="str">
        <f>IF(Q27=1,SUM($Q$6:Q27),"")</f>
        <v/>
      </c>
      <c r="Q27" s="77"/>
      <c r="R27" s="21"/>
    </row>
    <row r="28" spans="1:20" s="4" customFormat="1" x14ac:dyDescent="0.2">
      <c r="A28" s="46">
        <f>A26+7</f>
        <v>44533</v>
      </c>
      <c r="B28" s="5">
        <v>1</v>
      </c>
      <c r="C28" s="71" t="s">
        <v>32</v>
      </c>
      <c r="D28" s="71">
        <f t="shared" ref="D28" si="2">COUNTA(E28:J28)</f>
        <v>0</v>
      </c>
      <c r="E28" s="71"/>
      <c r="F28" s="71"/>
      <c r="G28" s="71"/>
      <c r="H28" s="71"/>
      <c r="I28" s="71"/>
      <c r="J28" s="71"/>
      <c r="K28" s="71" t="s">
        <v>33</v>
      </c>
      <c r="L28" s="57"/>
      <c r="M28" s="66"/>
      <c r="N28" s="4" t="str">
        <f>IF(O28=1,SUM($O$6:O28),"")</f>
        <v/>
      </c>
      <c r="O28" s="79">
        <v>0</v>
      </c>
      <c r="P28" s="4" t="str">
        <f>IF(Q28=1,SUM($Q$6:Q28),"")</f>
        <v/>
      </c>
      <c r="Q28" s="80">
        <v>0</v>
      </c>
      <c r="R28" s="21"/>
    </row>
    <row r="29" spans="1:20" s="4" customFormat="1" x14ac:dyDescent="0.2">
      <c r="A29" s="46">
        <f>A28+7</f>
        <v>44540</v>
      </c>
      <c r="B29" s="5">
        <v>1</v>
      </c>
      <c r="C29" s="52" t="str">
        <f>IF(O29="a","Anders schaken",IF(O29=1,N29&amp;"e ronde ic",""))</f>
        <v>Anders schaken</v>
      </c>
      <c r="D29" s="52">
        <f t="shared" ref="D29" si="3">COUNTA(E29:J29)</f>
        <v>0</v>
      </c>
      <c r="E29" s="52"/>
      <c r="F29" s="52"/>
      <c r="G29" s="52"/>
      <c r="H29" s="52"/>
      <c r="I29" s="52"/>
      <c r="J29" s="52"/>
      <c r="K29" s="52" t="str">
        <f>IF(Q29="a","Anders schaken",IF(Q29=1,P29&amp;"e ronde ic",""))</f>
        <v>Anders schaken</v>
      </c>
      <c r="L29" s="60"/>
      <c r="M29" s="66"/>
      <c r="N29" s="4" t="str">
        <f>IF(O29=1,SUM($O$6:O29),"")</f>
        <v/>
      </c>
      <c r="O29" s="79" t="s">
        <v>29</v>
      </c>
      <c r="P29" s="4" t="str">
        <f>IF(Q29=1,SUM($Q$6:Q29),"")</f>
        <v/>
      </c>
      <c r="Q29" s="80" t="s">
        <v>29</v>
      </c>
      <c r="R29" s="21"/>
    </row>
    <row r="30" spans="1:20" s="4" customFormat="1" x14ac:dyDescent="0.2">
      <c r="A30" s="46">
        <f>A29+7</f>
        <v>44547</v>
      </c>
      <c r="B30" s="5">
        <v>1</v>
      </c>
      <c r="C30" s="52" t="str">
        <f>IF(O30="a","Anders schaken",IF(O30=1,N30&amp;"e ronde ic",""))</f>
        <v>Anders schaken</v>
      </c>
      <c r="D30" s="52">
        <f t="shared" ref="D30" si="4">COUNTA(E30:J30)</f>
        <v>0</v>
      </c>
      <c r="E30" s="52"/>
      <c r="F30" s="52"/>
      <c r="G30" s="52"/>
      <c r="H30" s="52"/>
      <c r="J30" s="52"/>
      <c r="K30" s="52" t="str">
        <f>IF(Q30="a","Anders schaken",IF(Q30=1,P30&amp;"e ronde ic",""))</f>
        <v>Anders schaken</v>
      </c>
      <c r="L30" s="59" t="s">
        <v>22</v>
      </c>
      <c r="M30" s="66"/>
      <c r="N30" s="4" t="str">
        <f>IF(O30=1,SUM($O$6:O30),"")</f>
        <v/>
      </c>
      <c r="O30" s="79" t="s">
        <v>29</v>
      </c>
      <c r="P30" s="4" t="str">
        <f>IF(Q30=1,SUM($Q$6:Q30),"")</f>
        <v/>
      </c>
      <c r="Q30" s="79" t="s">
        <v>29</v>
      </c>
      <c r="R30" s="21"/>
    </row>
    <row r="31" spans="1:20" x14ac:dyDescent="0.2">
      <c r="A31" s="46">
        <f>A30+7</f>
        <v>44554</v>
      </c>
      <c r="B31" s="5"/>
      <c r="C31" s="11" t="s">
        <v>4</v>
      </c>
      <c r="D31" s="11"/>
      <c r="E31" s="11"/>
      <c r="F31" s="11"/>
      <c r="G31" s="11"/>
      <c r="H31" s="11"/>
      <c r="I31" s="11"/>
      <c r="J31" s="11"/>
      <c r="K31" s="42" t="s">
        <v>39</v>
      </c>
      <c r="L31" s="73" t="s">
        <v>38</v>
      </c>
      <c r="M31" s="66"/>
      <c r="N31" s="4" t="str">
        <f>IF(O31=1,SUM($O$6:O31),"")</f>
        <v/>
      </c>
      <c r="O31" s="80" t="s">
        <v>5</v>
      </c>
      <c r="P31" s="4" t="str">
        <f>IF(Q31=1,SUM($Q$6:Q31),"")</f>
        <v/>
      </c>
      <c r="Q31" s="79"/>
      <c r="S31" s="4"/>
      <c r="T31" s="4"/>
    </row>
    <row r="32" spans="1:20" s="4" customFormat="1" x14ac:dyDescent="0.2">
      <c r="A32" s="46">
        <f>A31+7</f>
        <v>44561</v>
      </c>
      <c r="B32" s="5">
        <v>1</v>
      </c>
      <c r="C32" s="11" t="s">
        <v>4</v>
      </c>
      <c r="D32" s="11"/>
      <c r="E32" s="11"/>
      <c r="F32" s="11"/>
      <c r="G32" s="11"/>
      <c r="H32" s="11"/>
      <c r="I32" s="11"/>
      <c r="J32" s="11"/>
      <c r="K32" s="42" t="s">
        <v>39</v>
      </c>
      <c r="L32" s="57"/>
      <c r="M32" s="66"/>
      <c r="N32" s="4" t="str">
        <f>IF(O32=1,SUM($O$6:O32),"")</f>
        <v/>
      </c>
      <c r="O32" s="80" t="s">
        <v>5</v>
      </c>
      <c r="P32" s="4" t="str">
        <f>IF(Q32=1,SUM($Q$6:Q32),"")</f>
        <v/>
      </c>
      <c r="Q32" s="80" t="s">
        <v>5</v>
      </c>
      <c r="R32" s="21"/>
      <c r="S32" s="21"/>
      <c r="T32" s="21"/>
    </row>
    <row r="33" spans="1:20" s="4" customFormat="1" ht="15.75" x14ac:dyDescent="0.25">
      <c r="A33" s="34" t="str">
        <f>"januari "&amp;F1</f>
        <v>januari 2022</v>
      </c>
      <c r="B33" s="43"/>
      <c r="C33" s="44"/>
      <c r="D33" s="44"/>
      <c r="E33" s="44"/>
      <c r="F33" s="44"/>
      <c r="G33" s="44"/>
      <c r="H33" s="44"/>
      <c r="I33" s="44"/>
      <c r="J33" s="44"/>
      <c r="K33" s="45"/>
      <c r="L33" s="62"/>
      <c r="M33" s="66"/>
      <c r="N33" s="4" t="str">
        <f>IF(O33=1,SUM($O$6:O33),"")</f>
        <v/>
      </c>
      <c r="O33" s="77"/>
      <c r="P33" s="4" t="str">
        <f>IF(Q33=1,SUM($Q$6:Q33),"")</f>
        <v/>
      </c>
      <c r="Q33" s="77"/>
      <c r="R33" s="21"/>
    </row>
    <row r="34" spans="1:20" s="4" customFormat="1" x14ac:dyDescent="0.2">
      <c r="A34" s="46">
        <f>A32+7</f>
        <v>44568</v>
      </c>
      <c r="B34" s="5">
        <v>1</v>
      </c>
      <c r="C34" s="52" t="str">
        <f>IF(O34="a","Anders schaken",IF(O34=1,N34&amp;"e ronde ic",""))</f>
        <v>Anders schaken</v>
      </c>
      <c r="D34" s="52">
        <f>COUNTA(E34:J34)</f>
        <v>0</v>
      </c>
      <c r="E34" s="52"/>
      <c r="F34" s="52"/>
      <c r="G34" s="52"/>
      <c r="H34" s="52"/>
      <c r="I34" s="52"/>
      <c r="J34" s="52"/>
      <c r="K34" s="52" t="str">
        <f>IF(Q34="a","Anders schaken",IF(Q34=1,P34&amp;"e ronde ic",""))</f>
        <v>Anders schaken</v>
      </c>
      <c r="L34" s="57"/>
      <c r="M34" s="66"/>
      <c r="N34" s="4" t="str">
        <f>IF(O34=1,SUM($O$6:O34),"")</f>
        <v/>
      </c>
      <c r="O34" s="80" t="s">
        <v>29</v>
      </c>
      <c r="P34" s="4" t="str">
        <f>IF(Q34=1,SUM($Q$6:Q34),"")</f>
        <v/>
      </c>
      <c r="Q34" s="80" t="s">
        <v>29</v>
      </c>
      <c r="R34" s="21"/>
    </row>
    <row r="35" spans="1:20" s="4" customFormat="1" x14ac:dyDescent="0.2">
      <c r="A35" s="46">
        <f>A34+7</f>
        <v>44575</v>
      </c>
      <c r="B35" s="5">
        <v>1</v>
      </c>
      <c r="C35" s="6" t="str">
        <f>IF(O35="a","Anders schaken",IF(O35=1,N35&amp;"e ronde ic",""))</f>
        <v>Anders schaken</v>
      </c>
      <c r="D35" s="6">
        <f>COUNTA(E35:J35)</f>
        <v>0</v>
      </c>
      <c r="E35" s="52"/>
      <c r="F35" s="52"/>
      <c r="G35" s="52"/>
      <c r="H35" s="52"/>
      <c r="I35" s="52"/>
      <c r="J35" s="52"/>
      <c r="K35" s="6" t="str">
        <f>IF(Q35="a","Anders schaken",IF(Q35=1,P35&amp;"e ronde ic",""))</f>
        <v>Anders schaken</v>
      </c>
      <c r="L35" s="57"/>
      <c r="M35" s="66"/>
      <c r="N35" s="4" t="str">
        <f>IF(O35=1,SUM($O$6:O35),"")</f>
        <v/>
      </c>
      <c r="O35" s="80" t="s">
        <v>29</v>
      </c>
      <c r="P35" s="4" t="str">
        <f>IF(Q35=1,SUM($Q$6:Q35),"")</f>
        <v/>
      </c>
      <c r="Q35" s="79" t="s">
        <v>29</v>
      </c>
      <c r="R35" s="21"/>
    </row>
    <row r="36" spans="1:20" s="4" customFormat="1" x14ac:dyDescent="0.2">
      <c r="A36" s="46">
        <f>A35+7</f>
        <v>44582</v>
      </c>
      <c r="B36" s="5">
        <v>1</v>
      </c>
      <c r="C36" s="52" t="str">
        <f>IF(O36="a","Anders schaken",IF(O36=1,N36&amp;"e ronde ic",""))</f>
        <v>Anders schaken</v>
      </c>
      <c r="D36" s="52">
        <f t="shared" ref="D36:D40" si="5">COUNTA(E36:J36)</f>
        <v>0</v>
      </c>
      <c r="E36" s="52"/>
      <c r="F36" s="52"/>
      <c r="G36" s="52"/>
      <c r="H36" s="52"/>
      <c r="I36" s="52"/>
      <c r="J36" s="52"/>
      <c r="K36" s="52" t="str">
        <f>IF(Q36="a","Anders schaken",IF(Q36=1,P36&amp;"e ronde ic",""))</f>
        <v>Anders schaken</v>
      </c>
      <c r="L36" s="60"/>
      <c r="M36" s="66"/>
      <c r="N36" s="4" t="str">
        <f>IF(O36=1,SUM($O$6:O36),"")</f>
        <v/>
      </c>
      <c r="O36" s="79" t="s">
        <v>29</v>
      </c>
      <c r="P36" s="4" t="str">
        <f>IF(Q36=1,SUM($Q$6:Q36),"")</f>
        <v/>
      </c>
      <c r="Q36" s="79" t="s">
        <v>29</v>
      </c>
      <c r="R36" s="21"/>
      <c r="S36" s="25"/>
    </row>
    <row r="37" spans="1:20" s="4" customFormat="1" x14ac:dyDescent="0.2">
      <c r="A37" s="46">
        <f>A36+6</f>
        <v>44588</v>
      </c>
      <c r="B37" s="5"/>
      <c r="C37" s="52"/>
      <c r="D37" s="52"/>
      <c r="E37" s="52"/>
      <c r="F37" s="52"/>
      <c r="G37" s="52"/>
      <c r="H37" s="52"/>
      <c r="I37" s="52"/>
      <c r="J37" s="52"/>
      <c r="K37" s="52"/>
      <c r="L37" s="60"/>
      <c r="M37" s="66"/>
      <c r="O37" s="79"/>
      <c r="Q37" s="81"/>
      <c r="R37" s="21"/>
      <c r="S37" s="25"/>
      <c r="T37" s="25"/>
    </row>
    <row r="38" spans="1:20" s="4" customFormat="1" x14ac:dyDescent="0.2">
      <c r="A38" s="46">
        <f>A36+7</f>
        <v>44589</v>
      </c>
      <c r="B38" s="5">
        <v>1</v>
      </c>
      <c r="C38" s="52" t="str">
        <f>IF(O38="a","Anders schaken",IF(O38=1,N38&amp;"e ronde ic",""))</f>
        <v>Anders schaken</v>
      </c>
      <c r="D38" s="6">
        <f t="shared" si="5"/>
        <v>0</v>
      </c>
      <c r="E38" s="52"/>
      <c r="F38" s="52"/>
      <c r="G38" s="52"/>
      <c r="H38" s="52"/>
      <c r="I38" s="52"/>
      <c r="J38" s="52"/>
      <c r="K38" s="6" t="str">
        <f>IF(Q38="a","Anders schaken",IF(Q38=1,P38&amp;"e ronde ic",""))</f>
        <v>Anders schaken</v>
      </c>
      <c r="L38" s="60"/>
      <c r="M38" s="66"/>
      <c r="N38" s="4" t="str">
        <f>IF(O38=1,SUM($O$6:O38),"")</f>
        <v/>
      </c>
      <c r="O38" s="79" t="s">
        <v>29</v>
      </c>
      <c r="P38" s="4" t="str">
        <f>IF(Q38=1,SUM($Q$6:Q38),"")</f>
        <v/>
      </c>
      <c r="Q38" s="86" t="s">
        <v>29</v>
      </c>
      <c r="R38" s="21"/>
      <c r="T38" s="25"/>
    </row>
    <row r="39" spans="1:20" ht="15.75" x14ac:dyDescent="0.25">
      <c r="A39" s="34" t="str">
        <f>"februari "&amp;F1</f>
        <v>februari 2022</v>
      </c>
      <c r="B39" s="9"/>
      <c r="C39" s="10"/>
      <c r="D39" s="10"/>
      <c r="E39" s="10"/>
      <c r="F39" s="10"/>
      <c r="G39" s="10"/>
      <c r="H39" s="10"/>
      <c r="I39" s="10"/>
      <c r="J39" s="10"/>
      <c r="K39" s="10"/>
      <c r="L39" s="57"/>
      <c r="M39" s="66"/>
      <c r="N39" s="4" t="str">
        <f>IF(O39=1,SUM($O$6:O39),"")</f>
        <v/>
      </c>
      <c r="O39" s="77"/>
      <c r="P39" s="4" t="str">
        <f>IF(Q39=1,SUM($Q$6:Q39),"")</f>
        <v/>
      </c>
      <c r="Q39" s="77"/>
      <c r="S39" s="4"/>
      <c r="T39" s="25"/>
    </row>
    <row r="40" spans="1:20" s="4" customFormat="1" x14ac:dyDescent="0.2">
      <c r="A40" s="46">
        <f>A38+7</f>
        <v>44596</v>
      </c>
      <c r="B40" s="5">
        <v>1</v>
      </c>
      <c r="C40" s="52" t="str">
        <f>IF(O40="a","Anders schaken",IF(O40=1,N40&amp;"e ronde ic",""))</f>
        <v>12e ronde ic</v>
      </c>
      <c r="D40" s="6">
        <f t="shared" si="5"/>
        <v>0</v>
      </c>
      <c r="E40" s="52"/>
      <c r="F40" s="52"/>
      <c r="G40" s="52"/>
      <c r="H40" s="52"/>
      <c r="I40" s="52"/>
      <c r="J40" s="52"/>
      <c r="K40" s="52" t="str">
        <f>IF(Q40="a","Anders schaken",IF(Q40=1,P40&amp;"e ronde ic",""))</f>
        <v>Anders schaken</v>
      </c>
      <c r="L40" s="60"/>
      <c r="M40" s="66"/>
      <c r="N40" s="4">
        <f>IF(O40=1,SUM($O$6:O40),"")</f>
        <v>12</v>
      </c>
      <c r="O40" s="79">
        <v>1</v>
      </c>
      <c r="P40" s="4" t="str">
        <f>IF(Q40=1,SUM($Q$6:Q40),"")</f>
        <v/>
      </c>
      <c r="Q40" s="79" t="s">
        <v>29</v>
      </c>
      <c r="R40" s="21"/>
      <c r="T40" s="25"/>
    </row>
    <row r="41" spans="1:20" s="4" customFormat="1" x14ac:dyDescent="0.2">
      <c r="A41" s="46">
        <f>A40+7</f>
        <v>44603</v>
      </c>
      <c r="B41" s="5">
        <v>1</v>
      </c>
      <c r="C41" s="52" t="str">
        <f>IF(O41="a","Anders schaken",IF(O41=1,N41&amp;"e ronde ic",""))</f>
        <v>13e ronde ic</v>
      </c>
      <c r="D41" s="52">
        <f>COUNTA(E41:J41)</f>
        <v>1</v>
      </c>
      <c r="E41" s="52"/>
      <c r="F41" s="52"/>
      <c r="G41" s="52"/>
      <c r="H41" s="52"/>
      <c r="I41" s="35" t="s">
        <v>74</v>
      </c>
      <c r="J41" s="52"/>
      <c r="K41" s="52" t="str">
        <f>IF(Q41="a","Anders schaken",IF(Q41=1,P41&amp;"e ronde ic",""))</f>
        <v>11e ronde ic</v>
      </c>
      <c r="L41" s="60"/>
      <c r="M41" s="66"/>
      <c r="N41" s="4">
        <f>IF(O41=1,SUM($O$6:O41),"")</f>
        <v>13</v>
      </c>
      <c r="O41" s="79">
        <v>1</v>
      </c>
      <c r="P41" s="4">
        <f>IF(Q41=1,SUM($Q$6:Q41),"")</f>
        <v>11</v>
      </c>
      <c r="Q41" s="79">
        <v>1</v>
      </c>
      <c r="R41" s="21"/>
      <c r="S41" s="21"/>
    </row>
    <row r="42" spans="1:20" s="25" customFormat="1" x14ac:dyDescent="0.2">
      <c r="A42" s="46">
        <f>A43-2</f>
        <v>44608</v>
      </c>
      <c r="B42" s="5"/>
      <c r="C42" s="52"/>
      <c r="D42" s="6"/>
      <c r="E42" s="35" t="s">
        <v>53</v>
      </c>
      <c r="F42" s="52"/>
      <c r="G42" s="52"/>
      <c r="H42" s="52"/>
      <c r="I42" s="52"/>
      <c r="J42" s="52"/>
      <c r="K42" s="52"/>
      <c r="L42" s="60"/>
      <c r="M42" s="66"/>
      <c r="N42" s="4"/>
      <c r="O42" s="79"/>
      <c r="P42" s="4"/>
      <c r="Q42" s="79"/>
      <c r="R42" s="21"/>
      <c r="S42" s="4"/>
      <c r="T42" s="21"/>
    </row>
    <row r="43" spans="1:20" s="4" customFormat="1" x14ac:dyDescent="0.2">
      <c r="A43" s="46">
        <f>A41+7</f>
        <v>44610</v>
      </c>
      <c r="B43" s="5">
        <v>1</v>
      </c>
      <c r="C43" s="52" t="str">
        <f>IF(O43="a","Anders schaken",IF(O43=1,N43&amp;"e ronde ic",""))</f>
        <v>14e ronde ic</v>
      </c>
      <c r="D43" s="6">
        <f>COUNTA(E43:J43)</f>
        <v>0</v>
      </c>
      <c r="E43" s="52"/>
      <c r="F43" s="52"/>
      <c r="G43" s="52"/>
      <c r="H43" s="52"/>
      <c r="I43" s="52"/>
      <c r="J43" s="52"/>
      <c r="K43" s="52" t="str">
        <f>IF(Q43="a","Anders schaken",IF(Q43=1,P43&amp;"e ronde ic",""))</f>
        <v>12e ronde ic</v>
      </c>
      <c r="L43" s="60"/>
      <c r="M43" s="66"/>
      <c r="N43" s="4">
        <f>IF(O43=1,SUM($O$6:O43),"")</f>
        <v>14</v>
      </c>
      <c r="O43" s="79">
        <v>1</v>
      </c>
      <c r="P43" s="4">
        <f>IF(Q43=1,SUM($Q$6:Q43),"")</f>
        <v>12</v>
      </c>
      <c r="Q43" s="79">
        <v>1</v>
      </c>
      <c r="R43" s="21"/>
      <c r="S43" s="21"/>
    </row>
    <row r="44" spans="1:20" s="4" customFormat="1" x14ac:dyDescent="0.2">
      <c r="A44" s="46">
        <f>A43+3</f>
        <v>44613</v>
      </c>
      <c r="B44" s="5"/>
      <c r="C44" s="52"/>
      <c r="D44" s="52"/>
      <c r="E44" s="52"/>
      <c r="F44" s="52"/>
      <c r="G44" s="52"/>
      <c r="H44" s="52"/>
      <c r="I44" s="52"/>
      <c r="J44" s="52"/>
      <c r="K44" s="88"/>
      <c r="L44" s="60"/>
      <c r="M44" s="66"/>
      <c r="O44" s="79"/>
      <c r="Q44" s="79"/>
      <c r="R44" s="21"/>
      <c r="S44" s="25"/>
    </row>
    <row r="45" spans="1:20" s="4" customFormat="1" x14ac:dyDescent="0.2">
      <c r="A45" s="46">
        <f>A43+7</f>
        <v>44617</v>
      </c>
      <c r="B45" s="5">
        <v>1</v>
      </c>
      <c r="C45" s="52" t="str">
        <f>IF(O45="a","Anders schaken",IF(O45=1,N45&amp;"e ronde ic",""))</f>
        <v>15e ronde ic</v>
      </c>
      <c r="D45" s="6">
        <f>COUNTA(E45:J45)</f>
        <v>1</v>
      </c>
      <c r="E45" s="52"/>
      <c r="F45" s="52"/>
      <c r="G45" s="52"/>
      <c r="H45" s="36" t="s">
        <v>65</v>
      </c>
      <c r="I45" s="52"/>
      <c r="J45" s="52"/>
      <c r="K45" s="52" t="str">
        <f>IF(Q45="a","Anders schaken",IF(Q45=1,P45&amp;"e ronde ic",""))</f>
        <v>13e ronde ic</v>
      </c>
      <c r="L45" s="60"/>
      <c r="M45" s="68"/>
      <c r="N45" s="4">
        <f>IF(O45=1,SUM($O$6:O45),"")</f>
        <v>15</v>
      </c>
      <c r="O45" s="79">
        <v>1</v>
      </c>
      <c r="P45" s="4">
        <f>IF(Q45=1,SUM($Q$6:Q46),"")</f>
        <v>13</v>
      </c>
      <c r="Q45" s="80">
        <v>1</v>
      </c>
      <c r="R45" s="21"/>
    </row>
    <row r="46" spans="1:20" ht="15.75" x14ac:dyDescent="0.25">
      <c r="A46" s="34" t="str">
        <f>"maart "&amp;F1</f>
        <v>maart 2022</v>
      </c>
      <c r="B46" s="9"/>
      <c r="C46" s="10"/>
      <c r="D46" s="10"/>
      <c r="E46" s="10"/>
      <c r="F46" s="10"/>
      <c r="G46" s="10"/>
      <c r="H46" s="10"/>
      <c r="I46" s="10"/>
      <c r="J46" s="10"/>
      <c r="K46" s="53"/>
      <c r="L46" s="57"/>
      <c r="M46" s="66"/>
      <c r="N46" s="4" t="str">
        <f>IF(O46=1,SUM($O$6:O46),"")</f>
        <v/>
      </c>
      <c r="O46" s="79"/>
      <c r="P46" s="4" t="str">
        <f>IF(Q46=1,SUM($Q$6:Q46),"")</f>
        <v/>
      </c>
      <c r="Q46" s="79"/>
      <c r="S46" s="25"/>
      <c r="T46" s="4"/>
    </row>
    <row r="47" spans="1:20" s="4" customFormat="1" x14ac:dyDescent="0.2">
      <c r="A47" s="46">
        <f>A45+7</f>
        <v>44624</v>
      </c>
      <c r="B47" s="5">
        <v>1</v>
      </c>
      <c r="C47" s="52" t="str">
        <f t="shared" ref="C47:C50" si="6">IF(O47="a","Anders schaken",IF(O47=1,N47&amp;"e ronde ic",""))</f>
        <v>16e ronde ic</v>
      </c>
      <c r="D47" s="52">
        <f t="shared" ref="D47:D50" si="7">COUNTA(E47:J47)</f>
        <v>0</v>
      </c>
      <c r="E47" s="52"/>
      <c r="F47" s="52"/>
      <c r="G47" s="52"/>
      <c r="H47" s="52"/>
      <c r="I47" s="52"/>
      <c r="J47" s="52"/>
      <c r="K47" s="42" t="s">
        <v>40</v>
      </c>
      <c r="L47" s="60"/>
      <c r="M47" s="66"/>
      <c r="N47" s="4">
        <f>IF(O47=1,SUM($O$6:O47),"")</f>
        <v>16</v>
      </c>
      <c r="O47" s="81">
        <v>1</v>
      </c>
      <c r="P47" s="4" t="str">
        <f>IF(Q47=1,SUM($Q$6:Q47),"")</f>
        <v/>
      </c>
      <c r="Q47" s="81"/>
      <c r="R47" s="21"/>
    </row>
    <row r="48" spans="1:20" s="4" customFormat="1" x14ac:dyDescent="0.2">
      <c r="A48" s="46">
        <f>A47+4</f>
        <v>44628</v>
      </c>
      <c r="B48" s="5"/>
      <c r="C48" s="52"/>
      <c r="D48" s="52"/>
      <c r="E48" s="52"/>
      <c r="F48" s="52"/>
      <c r="G48" s="52"/>
      <c r="H48" s="52"/>
      <c r="I48" s="35" t="s">
        <v>75</v>
      </c>
      <c r="J48" s="52"/>
      <c r="K48" s="52"/>
      <c r="L48" s="60"/>
      <c r="M48" s="66"/>
      <c r="O48" s="81"/>
      <c r="Q48" s="81"/>
      <c r="R48" s="21"/>
    </row>
    <row r="49" spans="1:20" s="4" customFormat="1" x14ac:dyDescent="0.2">
      <c r="A49" s="46">
        <f>A47+7</f>
        <v>44631</v>
      </c>
      <c r="B49" s="7">
        <v>1</v>
      </c>
      <c r="C49" s="52" t="str">
        <f t="shared" si="6"/>
        <v>17e ronde ic</v>
      </c>
      <c r="D49" s="52">
        <f t="shared" si="7"/>
        <v>2</v>
      </c>
      <c r="E49" s="98" t="s">
        <v>52</v>
      </c>
      <c r="F49" s="52"/>
      <c r="G49" s="52"/>
      <c r="H49" s="93" t="s">
        <v>66</v>
      </c>
      <c r="I49" s="52"/>
      <c r="J49" s="52"/>
      <c r="K49" s="52" t="str">
        <f>IF(Q49="a","Anders schaken",IF(Q49=1,P49&amp;"e ronde ic",""))</f>
        <v>14e ronde ic</v>
      </c>
      <c r="L49" s="72"/>
      <c r="M49" s="66"/>
      <c r="N49" s="4">
        <f>IF(O49=1,SUM($O$6:O49),"")</f>
        <v>17</v>
      </c>
      <c r="O49" s="79">
        <v>1</v>
      </c>
      <c r="P49" s="4">
        <f>IF(Q49=1,SUM($Q$6:Q49),"")</f>
        <v>14</v>
      </c>
      <c r="Q49" s="79">
        <v>1</v>
      </c>
      <c r="R49" s="21"/>
    </row>
    <row r="50" spans="1:20" s="8" customFormat="1" ht="13.5" thickBot="1" x14ac:dyDescent="0.25">
      <c r="A50" s="46">
        <f>A49+7</f>
        <v>44638</v>
      </c>
      <c r="B50" s="5">
        <v>1</v>
      </c>
      <c r="C50" s="52" t="str">
        <f t="shared" si="6"/>
        <v>18e ronde ic</v>
      </c>
      <c r="D50" s="52">
        <f t="shared" si="7"/>
        <v>1</v>
      </c>
      <c r="E50" s="36" t="s">
        <v>54</v>
      </c>
      <c r="F50" s="52"/>
      <c r="G50" s="52"/>
      <c r="H50" s="52"/>
      <c r="I50" s="52"/>
      <c r="J50" s="52"/>
      <c r="K50" s="18" t="s">
        <v>26</v>
      </c>
      <c r="L50" s="72"/>
      <c r="M50" s="66"/>
      <c r="N50" s="4">
        <f>IF(O50=1,SUM($O$6:O50),"")</f>
        <v>18</v>
      </c>
      <c r="O50" s="79">
        <v>1</v>
      </c>
      <c r="P50" s="4" t="str">
        <f>IF(Q50=1,SUM($Q$6:Q50),"")</f>
        <v/>
      </c>
      <c r="Q50" s="80">
        <v>0</v>
      </c>
      <c r="R50" s="21"/>
      <c r="S50" s="25"/>
      <c r="T50" s="25"/>
    </row>
    <row r="51" spans="1:20" s="8" customFormat="1" x14ac:dyDescent="0.2">
      <c r="A51" s="46">
        <f>A50+6</f>
        <v>44644</v>
      </c>
      <c r="B51" s="5"/>
      <c r="C51" s="52"/>
      <c r="D51" s="52"/>
      <c r="E51" s="52"/>
      <c r="F51" s="52"/>
      <c r="G51" s="92" t="s">
        <v>69</v>
      </c>
      <c r="H51" s="52"/>
      <c r="I51" s="52"/>
      <c r="J51" s="52"/>
      <c r="K51" s="52"/>
      <c r="L51" s="72"/>
      <c r="M51" s="66"/>
      <c r="N51" s="4"/>
      <c r="O51" s="79"/>
      <c r="P51" s="4"/>
      <c r="Q51" s="80"/>
      <c r="R51" s="21"/>
      <c r="S51" s="25"/>
      <c r="T51" s="25"/>
    </row>
    <row r="52" spans="1:20" s="8" customFormat="1" x14ac:dyDescent="0.2">
      <c r="A52" s="46">
        <f>A50+7</f>
        <v>44645</v>
      </c>
      <c r="B52" s="5">
        <v>1</v>
      </c>
      <c r="C52" s="52" t="str">
        <f t="shared" ref="C52" si="8">IF(O52="a","Anders schaken",IF(O52=1,N52&amp;"e ronde ic",""))</f>
        <v>19e ronde ic</v>
      </c>
      <c r="D52" s="52">
        <f t="shared" ref="D52" si="9">COUNTA(E52:J52)</f>
        <v>1</v>
      </c>
      <c r="E52" s="52"/>
      <c r="F52" s="36" t="s">
        <v>62</v>
      </c>
      <c r="G52" s="52"/>
      <c r="H52" s="52"/>
      <c r="I52" s="52"/>
      <c r="J52" s="52"/>
      <c r="K52" s="70" t="s">
        <v>34</v>
      </c>
      <c r="L52" s="72"/>
      <c r="M52" s="66"/>
      <c r="N52" s="4">
        <f>IF(O52=1,SUM($O$6:O52),"")</f>
        <v>19</v>
      </c>
      <c r="O52" s="79">
        <v>1</v>
      </c>
      <c r="P52" s="4" t="str">
        <f>IF(Q52=1,SUM($Q$6:Q55),"")</f>
        <v/>
      </c>
      <c r="Q52" s="80"/>
      <c r="R52" s="21"/>
      <c r="S52" s="25"/>
      <c r="T52" s="25"/>
    </row>
    <row r="53" spans="1:20" s="4" customFormat="1" x14ac:dyDescent="0.2">
      <c r="A53" s="46">
        <f>A52+1</f>
        <v>44646</v>
      </c>
      <c r="B53" s="5"/>
      <c r="C53" s="99" t="str">
        <f>"HSG Jeugdsnelschaaktoernooi " &amp; F3 &amp;"44e keer"</f>
        <v>HSG Jeugdsnelschaaktoernooi 44e keer</v>
      </c>
      <c r="D53" s="100"/>
      <c r="E53" s="100"/>
      <c r="F53" s="100"/>
      <c r="G53" s="100"/>
      <c r="H53" s="100"/>
      <c r="I53" s="100"/>
      <c r="J53" s="100"/>
      <c r="K53" s="101"/>
      <c r="L53" s="59"/>
      <c r="M53" s="66"/>
      <c r="N53" s="4" t="str">
        <f>IF(O53=1,SUM($O$6:O53),"")</f>
        <v/>
      </c>
      <c r="O53" s="81"/>
      <c r="P53" s="4" t="str">
        <f>IF(Q53=1,SUM($Q$6:Q52),"")</f>
        <v/>
      </c>
      <c r="Q53" s="81"/>
      <c r="R53" s="21"/>
      <c r="T53" s="21"/>
    </row>
    <row r="54" spans="1:20" s="54" customFormat="1" x14ac:dyDescent="0.2">
      <c r="A54" s="46">
        <f>A53+2</f>
        <v>44648</v>
      </c>
      <c r="B54" s="5"/>
      <c r="C54" s="52"/>
      <c r="D54" s="52"/>
      <c r="E54" s="52"/>
      <c r="F54" s="52"/>
      <c r="G54" s="52"/>
      <c r="H54" s="35" t="s">
        <v>52</v>
      </c>
      <c r="I54" s="52"/>
      <c r="J54" s="52"/>
      <c r="K54" s="52"/>
      <c r="L54" s="59"/>
      <c r="M54" s="66"/>
      <c r="N54" s="4"/>
      <c r="O54" s="81"/>
      <c r="P54" s="4"/>
      <c r="Q54" s="81"/>
      <c r="R54" s="21"/>
      <c r="T54" s="48"/>
    </row>
    <row r="55" spans="1:20" s="4" customFormat="1" ht="15.75" x14ac:dyDescent="0.25">
      <c r="A55" s="34" t="str">
        <f>"april "&amp;F1</f>
        <v>april 2022</v>
      </c>
      <c r="B55" s="9"/>
      <c r="C55" s="10"/>
      <c r="D55" s="50"/>
      <c r="E55" s="32"/>
      <c r="F55" s="32"/>
      <c r="G55" s="32"/>
      <c r="H55" s="32"/>
      <c r="I55" s="32"/>
      <c r="J55" s="32"/>
      <c r="K55" s="41"/>
      <c r="L55" s="57"/>
      <c r="M55" s="66"/>
      <c r="N55" s="4" t="str">
        <f>IF(O55=1,SUM($O$6:O55),"")</f>
        <v/>
      </c>
      <c r="O55" s="79"/>
      <c r="P55" s="4" t="str">
        <f>IF(Q55=1,SUM($Q$6:Q55),"")</f>
        <v/>
      </c>
      <c r="Q55" s="79"/>
      <c r="R55" s="21"/>
      <c r="T55" s="21"/>
    </row>
    <row r="56" spans="1:20" s="8" customFormat="1" x14ac:dyDescent="0.2">
      <c r="A56" s="46">
        <f>A52+7</f>
        <v>44652</v>
      </c>
      <c r="B56" s="7">
        <v>1</v>
      </c>
      <c r="C56" s="52" t="str">
        <f t="shared" ref="C56" si="10">IF(O56="a","Anders schaken",IF(O56=1,N56&amp;"e ronde ic",""))</f>
        <v>20e ronde ic</v>
      </c>
      <c r="D56" s="52">
        <f>COUNTA(E56:J56)</f>
        <v>2</v>
      </c>
      <c r="E56" s="52"/>
      <c r="F56" s="52"/>
      <c r="G56" s="91" t="s">
        <v>68</v>
      </c>
      <c r="H56" s="52"/>
      <c r="I56" s="91" t="s">
        <v>73</v>
      </c>
      <c r="J56" s="52"/>
      <c r="K56" s="52" t="str">
        <f>IF(Q56="a","Anders schaken",IF(Q56=1,P56&amp;"e ronde ic",""))</f>
        <v/>
      </c>
      <c r="L56" s="59"/>
      <c r="M56" s="66"/>
      <c r="N56" s="4">
        <f>IF(O56=1,SUM($O$6:O56),"")</f>
        <v>20</v>
      </c>
      <c r="O56" s="79">
        <v>1</v>
      </c>
      <c r="P56" s="4" t="str">
        <f>IF(Q56=1,SUM($Q$6:Q56),"")</f>
        <v/>
      </c>
      <c r="Q56" s="79"/>
      <c r="R56" s="21"/>
      <c r="S56" s="25"/>
      <c r="T56" s="25"/>
    </row>
    <row r="57" spans="1:20" s="8" customFormat="1" x14ac:dyDescent="0.2">
      <c r="A57" s="46">
        <f>A56+7</f>
        <v>44659</v>
      </c>
      <c r="B57" s="5">
        <v>1</v>
      </c>
      <c r="C57" s="52" t="str">
        <f t="shared" ref="C57" si="11">IF(O57="a","Anders schaken",IF(O57=1,N57&amp;"e ronde ic",""))</f>
        <v>21e ronde ic</v>
      </c>
      <c r="D57" s="52">
        <f>COUNTA(E57:J57)</f>
        <v>2</v>
      </c>
      <c r="E57" s="35" t="s">
        <v>55</v>
      </c>
      <c r="F57" s="52"/>
      <c r="G57" s="52"/>
      <c r="H57" s="52"/>
      <c r="I57" s="36" t="s">
        <v>76</v>
      </c>
      <c r="J57" s="52"/>
      <c r="K57" s="52" t="str">
        <f>IF(Q57="a","Anders schaken",IF(Q57=1,P57&amp;"e ronde ic",""))</f>
        <v>15e ronde ic</v>
      </c>
      <c r="L57" s="59"/>
      <c r="M57" s="66"/>
      <c r="N57" s="4">
        <f>IF(O57=1,SUM($O$6:O57),"")</f>
        <v>21</v>
      </c>
      <c r="O57" s="80">
        <v>1</v>
      </c>
      <c r="P57" s="4">
        <f>IF(Q57=1,SUM($Q$6:Q57),"")</f>
        <v>15</v>
      </c>
      <c r="Q57" s="79">
        <v>1</v>
      </c>
      <c r="R57" s="21"/>
      <c r="S57" s="4"/>
      <c r="T57" s="4"/>
    </row>
    <row r="58" spans="1:20" s="8" customFormat="1" ht="15.75" customHeight="1" x14ac:dyDescent="0.2">
      <c r="A58" s="46">
        <f>A57+7</f>
        <v>44666</v>
      </c>
      <c r="B58" s="5">
        <v>1</v>
      </c>
      <c r="C58" s="105" t="s">
        <v>46</v>
      </c>
      <c r="D58" s="108"/>
      <c r="E58" s="108"/>
      <c r="F58" s="108"/>
      <c r="G58" s="108"/>
      <c r="H58" s="108"/>
      <c r="I58" s="108"/>
      <c r="J58" s="108"/>
      <c r="K58" s="109"/>
      <c r="L58" s="59" t="s">
        <v>42</v>
      </c>
      <c r="M58" s="66"/>
      <c r="N58" s="4" t="str">
        <f>IF(O58=1,SUM($O$6:O58),"")</f>
        <v/>
      </c>
      <c r="O58" s="79" t="s">
        <v>5</v>
      </c>
      <c r="P58" s="4" t="str">
        <f>IF(Q58=1,SUM($Q$6:Q58),"")</f>
        <v/>
      </c>
      <c r="Q58" s="80"/>
      <c r="R58" s="21"/>
      <c r="T58" s="24"/>
    </row>
    <row r="59" spans="1:20" x14ac:dyDescent="0.2">
      <c r="A59" s="46">
        <f>A58+7</f>
        <v>44673</v>
      </c>
      <c r="B59" s="5">
        <v>1</v>
      </c>
      <c r="C59" s="52" t="str">
        <f t="shared" ref="C59" si="12">IF(O59="a","Anders schaken",IF(O59=1,N59&amp;"e ronde ic",""))</f>
        <v>22e ronde ic</v>
      </c>
      <c r="D59" s="6">
        <f>COUNTA(E59:J59)</f>
        <v>3</v>
      </c>
      <c r="E59" s="52"/>
      <c r="F59" s="91" t="s">
        <v>60</v>
      </c>
      <c r="G59" s="91" t="s">
        <v>69</v>
      </c>
      <c r="H59" s="52"/>
      <c r="I59" s="92" t="s">
        <v>72</v>
      </c>
      <c r="J59" s="52"/>
      <c r="K59" s="52" t="str">
        <f>IF(Q59="a","Anders schaken",IF(Q59=1,P59&amp;"e ronde ic",""))</f>
        <v>16e ronde ic</v>
      </c>
      <c r="L59" s="52"/>
      <c r="M59" s="66"/>
      <c r="N59" s="4">
        <f>IF(O59=1,SUM($O$6:O59),"")</f>
        <v>22</v>
      </c>
      <c r="O59" s="79">
        <v>1</v>
      </c>
      <c r="P59" s="4">
        <f>IF(Q59=1,SUM($Q$6:Q59),"")</f>
        <v>16</v>
      </c>
      <c r="Q59" s="79">
        <v>1</v>
      </c>
      <c r="S59" s="8"/>
      <c r="T59" s="8"/>
    </row>
    <row r="60" spans="1:20" s="54" customFormat="1" x14ac:dyDescent="0.2">
      <c r="A60" s="46">
        <f>A59+7</f>
        <v>44680</v>
      </c>
      <c r="B60" s="5">
        <v>1</v>
      </c>
      <c r="C60" s="52" t="str">
        <f t="shared" ref="C60:C66" si="13">IF(O60="a","Anders schaken",IF(O60=1,N60&amp;"e ronde ic",""))</f>
        <v>23e ronde ic</v>
      </c>
      <c r="D60" s="52">
        <f t="shared" ref="D60:D66" si="14">COUNTA(E60:J60)</f>
        <v>0</v>
      </c>
      <c r="E60" s="52"/>
      <c r="F60" s="52"/>
      <c r="G60" s="52"/>
      <c r="H60" s="52"/>
      <c r="I60" s="52"/>
      <c r="J60" s="52"/>
      <c r="K60" s="52" t="str">
        <f>IF(Q60="a","Anders schaken",IF(Q60=1,P60&amp;"e ronde ic",""))</f>
        <v>17e ronde ic</v>
      </c>
      <c r="L60" s="63"/>
      <c r="M60" s="66"/>
      <c r="N60" s="4">
        <f>IF(O60=1,SUM($O$6:O60),"")</f>
        <v>23</v>
      </c>
      <c r="O60" s="79">
        <v>1</v>
      </c>
      <c r="P60" s="4">
        <f>IF(Q60=1,SUM($Q$6:Q60),"")</f>
        <v>17</v>
      </c>
      <c r="Q60" s="80">
        <v>1</v>
      </c>
      <c r="R60" s="21"/>
      <c r="S60" s="8"/>
      <c r="T60" s="30"/>
    </row>
    <row r="61" spans="1:20" s="8" customFormat="1" ht="15.75" x14ac:dyDescent="0.25">
      <c r="A61" s="34" t="str">
        <f>"mei "&amp;F1</f>
        <v>mei 2022</v>
      </c>
      <c r="B61" s="9"/>
      <c r="C61" s="10"/>
      <c r="D61" s="10"/>
      <c r="E61" s="10"/>
      <c r="F61" s="10"/>
      <c r="G61" s="10"/>
      <c r="H61" s="10"/>
      <c r="I61" s="10"/>
      <c r="J61" s="10"/>
      <c r="K61" s="10"/>
      <c r="L61" s="57"/>
      <c r="M61" s="66"/>
      <c r="N61" s="4" t="str">
        <f>IF(O61=1,SUM($O$6:O61),"")</f>
        <v/>
      </c>
      <c r="O61" s="79"/>
      <c r="P61" s="4" t="str">
        <f>IF(Q61=1,SUM($Q$6:Q61),"")</f>
        <v/>
      </c>
      <c r="Q61" s="79"/>
      <c r="R61" s="21"/>
      <c r="S61" s="4"/>
      <c r="T61" s="4"/>
    </row>
    <row r="62" spans="1:20" s="31" customFormat="1" x14ac:dyDescent="0.2">
      <c r="A62" s="51">
        <f>A60+7</f>
        <v>44687</v>
      </c>
      <c r="B62" s="5">
        <v>1</v>
      </c>
      <c r="C62" s="52" t="str">
        <f t="shared" si="13"/>
        <v>24e ronde ic</v>
      </c>
      <c r="D62" s="52">
        <f t="shared" si="14"/>
        <v>1</v>
      </c>
      <c r="E62" s="92" t="s">
        <v>51</v>
      </c>
      <c r="F62" s="52"/>
      <c r="G62" s="52"/>
      <c r="H62" s="52"/>
      <c r="I62" s="52"/>
      <c r="J62" s="52"/>
      <c r="K62" s="42" t="s">
        <v>41</v>
      </c>
      <c r="L62" s="55"/>
      <c r="M62" s="66"/>
      <c r="N62" s="4">
        <f>IF(O62=1,SUM($O$6:O62),"")</f>
        <v>24</v>
      </c>
      <c r="O62" s="79">
        <v>1</v>
      </c>
      <c r="P62" s="4" t="str">
        <f>IF(Q62=1,SUM($Q$6:Q62),"")</f>
        <v/>
      </c>
      <c r="Q62" s="80" t="s">
        <v>5</v>
      </c>
      <c r="R62" s="21"/>
      <c r="S62" s="8"/>
      <c r="T62" s="21"/>
    </row>
    <row r="63" spans="1:20" s="30" customFormat="1" x14ac:dyDescent="0.2">
      <c r="A63" s="46">
        <f>A62+7</f>
        <v>44694</v>
      </c>
      <c r="B63" s="5">
        <v>1</v>
      </c>
      <c r="C63" s="52" t="str">
        <f t="shared" si="13"/>
        <v/>
      </c>
      <c r="D63" s="52">
        <f t="shared" si="14"/>
        <v>4</v>
      </c>
      <c r="E63" s="91" t="s">
        <v>82</v>
      </c>
      <c r="F63" s="52"/>
      <c r="G63" s="92" t="s">
        <v>68</v>
      </c>
      <c r="H63" s="35" t="s">
        <v>66</v>
      </c>
      <c r="I63" s="91" t="s">
        <v>71</v>
      </c>
      <c r="J63" s="52"/>
      <c r="K63" s="52" t="str">
        <f>IF(Q63="a","Anders schaken",IF(Q63=1,P63&amp;"e ronde ic",""))</f>
        <v>18e ronde ic</v>
      </c>
      <c r="L63" s="55"/>
      <c r="M63" s="66"/>
      <c r="N63" s="4" t="str">
        <f>IF(O63=1,SUM($O$6:O63),"")</f>
        <v/>
      </c>
      <c r="O63" s="79"/>
      <c r="P63" s="4">
        <f>IF(Q63=1,SUM($Q$6:Q63),"")</f>
        <v>18</v>
      </c>
      <c r="Q63" s="79">
        <v>1</v>
      </c>
      <c r="R63" s="21"/>
      <c r="S63" s="24"/>
      <c r="T63" s="8"/>
    </row>
    <row r="64" spans="1:20" s="30" customFormat="1" x14ac:dyDescent="0.2">
      <c r="A64" s="46">
        <f>A63+3</f>
        <v>44697</v>
      </c>
      <c r="B64" s="5"/>
      <c r="C64" s="52"/>
      <c r="D64" s="52"/>
      <c r="E64" s="92" t="s">
        <v>56</v>
      </c>
      <c r="F64" s="94"/>
      <c r="G64" s="94"/>
      <c r="H64" s="94"/>
      <c r="I64" s="52"/>
      <c r="J64" s="94"/>
      <c r="K64" s="52"/>
      <c r="L64" s="95"/>
      <c r="M64" s="66"/>
      <c r="N64" s="4"/>
      <c r="O64" s="79"/>
      <c r="P64" s="4"/>
      <c r="Q64" s="79"/>
      <c r="R64" s="21"/>
      <c r="S64" s="31"/>
      <c r="T64" s="96"/>
    </row>
    <row r="65" spans="1:20" s="31" customFormat="1" ht="13.5" thickBot="1" x14ac:dyDescent="0.25">
      <c r="A65" s="46">
        <f>A63+7</f>
        <v>44701</v>
      </c>
      <c r="B65" s="5">
        <v>1</v>
      </c>
      <c r="C65" s="52" t="str">
        <f t="shared" ref="C65" si="15">IF(O65="a","Anders schaken",IF(O65=1,N65&amp;"e ronde ic",""))</f>
        <v>25e ronde ic</v>
      </c>
      <c r="D65" s="52">
        <f t="shared" ref="D65" si="16">COUNTA(E65:J65)</f>
        <v>2</v>
      </c>
      <c r="H65" s="91" t="s">
        <v>52</v>
      </c>
      <c r="I65" s="35" t="s">
        <v>77</v>
      </c>
      <c r="K65" s="52" t="str">
        <f>IF(Q65="a","Anders schaken",IF(Q65=1,P65&amp;"e ronde ic",""))</f>
        <v>19e ronde ic</v>
      </c>
      <c r="L65" s="18" t="s">
        <v>80</v>
      </c>
      <c r="M65" s="66"/>
      <c r="N65" s="4">
        <f>IF(O65=1,SUM($O$6:O65),"")</f>
        <v>25</v>
      </c>
      <c r="O65" s="79">
        <v>1</v>
      </c>
      <c r="P65" s="4">
        <f>IF(Q65=1,SUM($Q$6:Q65),"")</f>
        <v>19</v>
      </c>
      <c r="Q65" s="79">
        <v>1</v>
      </c>
      <c r="R65" s="21"/>
      <c r="T65" s="23"/>
    </row>
    <row r="66" spans="1:20" s="31" customFormat="1" x14ac:dyDescent="0.2">
      <c r="A66" s="46">
        <f t="shared" ref="A66" si="17">A65+7</f>
        <v>44708</v>
      </c>
      <c r="B66" s="5">
        <v>1</v>
      </c>
      <c r="C66" s="52" t="str">
        <f t="shared" si="13"/>
        <v>26e ronde ic</v>
      </c>
      <c r="D66" s="52">
        <f t="shared" si="14"/>
        <v>1</v>
      </c>
      <c r="G66" s="91" t="s">
        <v>67</v>
      </c>
      <c r="K66" s="52" t="str">
        <f>IF(Q66="a","Anders schaken",IF(Q66=1,P66&amp;"e ronde ic",""))</f>
        <v>Anders schaken</v>
      </c>
      <c r="L66" s="74" t="s">
        <v>44</v>
      </c>
      <c r="M66" s="66"/>
      <c r="N66" s="4">
        <f>IF(O66=1,SUM($O$6:O66),"")</f>
        <v>26</v>
      </c>
      <c r="O66" s="79">
        <v>1</v>
      </c>
      <c r="P66" s="4" t="str">
        <f>IF(Q66=1,SUM($Q$6:Q66),"")</f>
        <v/>
      </c>
      <c r="Q66" s="79" t="s">
        <v>29</v>
      </c>
      <c r="R66" s="21"/>
      <c r="T66" s="23"/>
    </row>
    <row r="67" spans="1:20" s="31" customFormat="1" ht="15.75" x14ac:dyDescent="0.25">
      <c r="A67" s="34" t="str">
        <f>"juni " &amp; F1</f>
        <v>juni 2022</v>
      </c>
      <c r="B67" s="9"/>
      <c r="C67" s="10"/>
      <c r="D67" s="10"/>
      <c r="E67" s="10"/>
      <c r="F67" s="10"/>
      <c r="G67" s="10"/>
      <c r="H67" s="10"/>
      <c r="I67" s="10"/>
      <c r="J67" s="10"/>
      <c r="K67" s="10"/>
      <c r="L67" s="57"/>
      <c r="M67" s="66"/>
      <c r="N67" s="4" t="str">
        <f>IF(O67=1,SUM($O$6:O67),"")</f>
        <v/>
      </c>
      <c r="O67" s="77"/>
      <c r="P67" s="4" t="str">
        <f>IF(Q67=1,SUM($Q$6:Q67),"")</f>
        <v/>
      </c>
      <c r="Q67" s="79"/>
      <c r="R67" s="21"/>
      <c r="T67" s="23"/>
    </row>
    <row r="68" spans="1:20" s="31" customFormat="1" x14ac:dyDescent="0.2">
      <c r="A68" s="46">
        <f>A66+7</f>
        <v>44715</v>
      </c>
      <c r="B68" s="5">
        <v>1</v>
      </c>
      <c r="C68" s="52" t="str">
        <f>IF(O68="a","Anders schaken",IF(O68=1,N68&amp;"e ronde ic",""))</f>
        <v>27e ronde ic</v>
      </c>
      <c r="D68" s="52">
        <f>COUNTA(E68:J68)</f>
        <v>0</v>
      </c>
      <c r="J68" s="6"/>
      <c r="K68" s="52" t="str">
        <f>IF(Q68="a","Anders schaken",IF(Q68=1,P68&amp;"e ronde ic",""))</f>
        <v>Anders schaken</v>
      </c>
      <c r="L68" s="74" t="s">
        <v>64</v>
      </c>
      <c r="M68" s="66"/>
      <c r="N68" s="4">
        <f>IF(O68=1,SUM($O$6:O68),"")</f>
        <v>27</v>
      </c>
      <c r="O68" s="82">
        <v>1</v>
      </c>
      <c r="P68" s="4" t="str">
        <f>IF(Q68=1,SUM($Q$6:Q68),"")</f>
        <v/>
      </c>
      <c r="Q68" s="87" t="s">
        <v>29</v>
      </c>
      <c r="R68" s="21"/>
      <c r="T68" s="23"/>
    </row>
    <row r="69" spans="1:20" s="31" customFormat="1" ht="13.5" thickBot="1" x14ac:dyDescent="0.25">
      <c r="A69" s="46">
        <f>A68+7</f>
        <v>44722</v>
      </c>
      <c r="B69" s="5">
        <v>1</v>
      </c>
      <c r="C69" s="99" t="str">
        <f>"Familie toernooi "&amp;F1</f>
        <v>Familie toernooi 2022</v>
      </c>
      <c r="D69" s="100"/>
      <c r="E69" s="100"/>
      <c r="F69" s="100"/>
      <c r="G69" s="100"/>
      <c r="H69" s="100"/>
      <c r="I69" s="100"/>
      <c r="J69" s="100"/>
      <c r="K69" s="101"/>
      <c r="L69" s="18" t="s">
        <v>78</v>
      </c>
      <c r="M69" s="66"/>
      <c r="N69" s="4" t="str">
        <f>IF(O69=1,SUM($O$6:O69),"")</f>
        <v/>
      </c>
      <c r="O69" s="83"/>
      <c r="P69" s="4" t="str">
        <f>IF(Q69=1,SUM($Q$6:Q69),"")</f>
        <v/>
      </c>
      <c r="Q69" s="83"/>
      <c r="R69" s="21"/>
      <c r="T69" s="23"/>
    </row>
    <row r="70" spans="1:20" s="31" customFormat="1" x14ac:dyDescent="0.2">
      <c r="A70" s="46">
        <f>A69+3</f>
        <v>44725</v>
      </c>
      <c r="B70" s="5"/>
      <c r="C70" s="52" t="str">
        <f>IF(O70="a","Anders schaken",IF(O70=1,N70&amp;"e ronde ic",""))</f>
        <v/>
      </c>
      <c r="F70" s="97" t="s">
        <v>61</v>
      </c>
      <c r="G70" s="97" t="s">
        <v>67</v>
      </c>
      <c r="K70" s="70"/>
      <c r="L70" s="63"/>
      <c r="M70" s="66"/>
      <c r="N70" s="4"/>
      <c r="O70" s="83"/>
      <c r="P70" s="4"/>
      <c r="Q70" s="83"/>
      <c r="R70" s="21"/>
      <c r="T70" s="23"/>
    </row>
    <row r="71" spans="1:20" s="31" customFormat="1" x14ac:dyDescent="0.2">
      <c r="A71" s="46">
        <f>A69+7</f>
        <v>44729</v>
      </c>
      <c r="B71" s="5">
        <v>1</v>
      </c>
      <c r="C71" s="52" t="str">
        <f>IF(O71="a","Anders schaken",IF(O71=1,N71&amp;"e ronde ic",""))</f>
        <v>28e ronde ic</v>
      </c>
      <c r="K71" s="70" t="s">
        <v>81</v>
      </c>
      <c r="L71" s="63"/>
      <c r="M71" s="66"/>
      <c r="N71" s="4">
        <f>IF(O71=1,SUM($O$6:O71),"")</f>
        <v>28</v>
      </c>
      <c r="O71" s="83">
        <v>1</v>
      </c>
      <c r="P71" s="4" t="str">
        <f>IF(Q71=1,SUM($Q$6:Q71),"")</f>
        <v/>
      </c>
      <c r="Q71" s="87"/>
      <c r="R71" s="21"/>
      <c r="T71" s="23"/>
    </row>
    <row r="72" spans="1:20" s="31" customFormat="1" x14ac:dyDescent="0.2">
      <c r="A72" s="46">
        <f>A71+7</f>
        <v>44736</v>
      </c>
      <c r="B72" s="5">
        <v>1</v>
      </c>
      <c r="C72" s="99" t="str">
        <f>"HSGKampioenschap "&amp;F1</f>
        <v>HSGKampioenschap 2022</v>
      </c>
      <c r="D72" s="100"/>
      <c r="E72" s="100"/>
      <c r="F72" s="100"/>
      <c r="G72" s="100"/>
      <c r="H72" s="100"/>
      <c r="I72" s="100"/>
      <c r="J72" s="100"/>
      <c r="K72" s="52" t="str">
        <f>IF(Q72="a","Anders schaken",IF(Q72=1,P72&amp;"e ronde ic",""))</f>
        <v>Anders schaken</v>
      </c>
      <c r="L72" s="63"/>
      <c r="M72" s="66"/>
      <c r="N72" s="4" t="str">
        <f>IF(O72=1,SUM($O$6:O72),"")</f>
        <v/>
      </c>
      <c r="O72" s="83"/>
      <c r="P72" s="4" t="str">
        <f>IF(Q72=1,SUM($Q$6:Q72),"")</f>
        <v/>
      </c>
      <c r="Q72" s="87" t="s">
        <v>29</v>
      </c>
      <c r="R72" s="21"/>
      <c r="T72" s="23"/>
    </row>
    <row r="73" spans="1:20" s="31" customFormat="1" x14ac:dyDescent="0.2">
      <c r="A73" s="46">
        <f>A72+1</f>
        <v>44737</v>
      </c>
      <c r="B73" s="5"/>
      <c r="C73" s="122" t="s">
        <v>79</v>
      </c>
      <c r="D73" s="100"/>
      <c r="E73" s="100"/>
      <c r="F73" s="100"/>
      <c r="G73" s="100"/>
      <c r="H73" s="100"/>
      <c r="I73" s="100"/>
      <c r="J73" s="100"/>
      <c r="K73" s="101"/>
      <c r="L73" s="63"/>
      <c r="M73" s="66"/>
      <c r="N73" s="4"/>
      <c r="O73" s="123"/>
      <c r="P73" s="4"/>
      <c r="Q73" s="84"/>
      <c r="R73" s="21"/>
      <c r="S73" s="30"/>
      <c r="T73" s="29"/>
    </row>
    <row r="74" spans="1:20" s="8" customFormat="1" ht="15.75" x14ac:dyDescent="0.25">
      <c r="A74" s="34" t="str">
        <f>"augustus " &amp;F1</f>
        <v>augustus 2022</v>
      </c>
      <c r="B74" s="9"/>
      <c r="C74" s="10"/>
      <c r="D74" s="10"/>
      <c r="E74" s="10"/>
      <c r="F74" s="10"/>
      <c r="G74" s="10"/>
      <c r="H74" s="10"/>
      <c r="I74" s="10"/>
      <c r="J74" s="10"/>
      <c r="K74" s="10"/>
      <c r="L74" s="57"/>
      <c r="M74" s="66"/>
      <c r="N74" s="4" t="str">
        <f>IF(O74=1,SUM($O$9:O74),"")</f>
        <v/>
      </c>
      <c r="O74" s="77"/>
      <c r="P74" s="4" t="str">
        <f>IF(Q74=1,SUM($Q$6:Q74),"")</f>
        <v/>
      </c>
      <c r="Q74" s="82"/>
      <c r="R74" s="21"/>
      <c r="S74" s="21"/>
      <c r="T74" s="29"/>
    </row>
    <row r="75" spans="1:20" s="8" customFormat="1" x14ac:dyDescent="0.2">
      <c r="A75" s="46">
        <f>A69+(6*7)</f>
        <v>44764</v>
      </c>
      <c r="B75" s="5"/>
      <c r="C75" s="105" t="s">
        <v>43</v>
      </c>
      <c r="D75" s="106"/>
      <c r="E75" s="106"/>
      <c r="F75" s="106"/>
      <c r="G75" s="106"/>
      <c r="H75" s="106"/>
      <c r="I75" s="106"/>
      <c r="J75" s="106"/>
      <c r="K75" s="107"/>
      <c r="L75" s="60"/>
      <c r="M75" s="66"/>
      <c r="N75" s="4" t="str">
        <f>IF(O75=1,SUM($O$9:O75),"")</f>
        <v/>
      </c>
      <c r="O75" s="82"/>
      <c r="Q75" s="82"/>
      <c r="R75" s="21"/>
      <c r="S75" s="29"/>
    </row>
    <row r="76" spans="1:20" s="8" customFormat="1" x14ac:dyDescent="0.2">
      <c r="A76" s="46">
        <f>A75+7</f>
        <v>44771</v>
      </c>
      <c r="B76" s="5"/>
      <c r="C76" s="105" t="s">
        <v>43</v>
      </c>
      <c r="D76" s="106"/>
      <c r="E76" s="106"/>
      <c r="F76" s="106"/>
      <c r="G76" s="106"/>
      <c r="H76" s="106"/>
      <c r="I76" s="106"/>
      <c r="J76" s="106"/>
      <c r="K76" s="107"/>
      <c r="L76" s="60"/>
      <c r="M76" s="66"/>
      <c r="N76" s="4" t="str">
        <f>IF(O76=1,SUM($O$9:O76),"")</f>
        <v/>
      </c>
      <c r="O76" s="82"/>
      <c r="Q76" s="82"/>
      <c r="R76" s="21"/>
      <c r="S76" s="29"/>
    </row>
    <row r="77" spans="1:20" s="8" customFormat="1" x14ac:dyDescent="0.2">
      <c r="A77" s="46">
        <f>A76+7</f>
        <v>44778</v>
      </c>
      <c r="B77" s="5"/>
      <c r="C77" s="105" t="s">
        <v>43</v>
      </c>
      <c r="D77" s="106"/>
      <c r="E77" s="106"/>
      <c r="F77" s="106"/>
      <c r="G77" s="106"/>
      <c r="H77" s="106"/>
      <c r="I77" s="106"/>
      <c r="J77" s="106"/>
      <c r="K77" s="107"/>
      <c r="L77" s="60"/>
      <c r="M77" s="68"/>
      <c r="N77" s="4" t="str">
        <f>IF(O77=1,SUM($O$9:O77),"")</f>
        <v/>
      </c>
      <c r="O77" s="82"/>
      <c r="Q77" s="84"/>
      <c r="R77" s="21"/>
      <c r="S77" s="29"/>
    </row>
    <row r="78" spans="1:20" s="24" customFormat="1" x14ac:dyDescent="0.2">
      <c r="A78" s="46">
        <f>A77+7</f>
        <v>44785</v>
      </c>
      <c r="B78" s="5"/>
      <c r="C78" s="6"/>
      <c r="D78" s="6"/>
      <c r="E78" s="6"/>
      <c r="F78" s="6"/>
      <c r="G78" s="52"/>
      <c r="H78" s="52"/>
      <c r="I78" s="6"/>
      <c r="J78" s="6"/>
      <c r="K78" s="6"/>
      <c r="L78" s="60"/>
      <c r="M78" s="66"/>
      <c r="N78" s="4" t="str">
        <f>IF(O78=1,SUM($O$9:O78),"")</f>
        <v/>
      </c>
      <c r="O78" s="84"/>
      <c r="P78" s="31"/>
      <c r="Q78" s="85"/>
      <c r="R78" s="21"/>
      <c r="S78" s="8"/>
      <c r="T78" s="8"/>
    </row>
    <row r="79" spans="1:20" s="48" customFormat="1" x14ac:dyDescent="0.2">
      <c r="A79" s="46">
        <f>A78+7</f>
        <v>44792</v>
      </c>
      <c r="B79" s="5"/>
      <c r="C79" s="52"/>
      <c r="D79" s="52"/>
      <c r="E79" s="52"/>
      <c r="F79" s="52"/>
      <c r="G79" s="52"/>
      <c r="H79" s="52"/>
      <c r="I79" s="52"/>
      <c r="J79" s="52"/>
      <c r="K79" s="52"/>
      <c r="L79" s="60"/>
      <c r="M79" s="66"/>
      <c r="N79" s="4" t="str">
        <f>IF(O79=1,SUM($O$9:O79),"")</f>
        <v/>
      </c>
      <c r="O79" s="84"/>
      <c r="P79" s="30"/>
      <c r="Q79" s="84"/>
      <c r="R79" s="21"/>
      <c r="S79" s="8"/>
      <c r="T79" s="8"/>
    </row>
    <row r="80" spans="1:20" s="48" customFormat="1" x14ac:dyDescent="0.2">
      <c r="A80" s="46">
        <f>A79+7</f>
        <v>44799</v>
      </c>
      <c r="B80" s="5"/>
      <c r="C80" s="52"/>
      <c r="D80" s="52"/>
      <c r="E80" s="52"/>
      <c r="F80" s="52"/>
      <c r="G80" s="52"/>
      <c r="H80" s="52"/>
      <c r="I80" s="52"/>
      <c r="J80" s="52"/>
      <c r="K80" s="52"/>
      <c r="L80" s="60"/>
      <c r="M80" s="66"/>
      <c r="N80" s="4" t="str">
        <f>IF(O80=1,SUM($O$9:O80),"")</f>
        <v/>
      </c>
      <c r="O80" s="84"/>
      <c r="P80" s="30"/>
      <c r="Q80" s="84"/>
      <c r="R80" s="21"/>
      <c r="S80" s="8"/>
      <c r="T80" s="8"/>
    </row>
    <row r="81" spans="1:20" x14ac:dyDescent="0.2">
      <c r="A81" s="46">
        <f>A80+7</f>
        <v>44806</v>
      </c>
      <c r="B81" s="9"/>
      <c r="C81" s="102" t="s">
        <v>3</v>
      </c>
      <c r="D81" s="103"/>
      <c r="E81" s="103"/>
      <c r="F81" s="103"/>
      <c r="G81" s="103"/>
      <c r="H81" s="103"/>
      <c r="I81" s="103"/>
      <c r="J81" s="103"/>
      <c r="K81" s="104"/>
      <c r="L81" s="57"/>
      <c r="M81" s="66"/>
      <c r="N81" s="29"/>
      <c r="O81" s="84"/>
      <c r="P81" s="29"/>
      <c r="Q81" s="84"/>
      <c r="S81" s="8"/>
      <c r="T81" s="48"/>
    </row>
    <row r="82" spans="1:20" x14ac:dyDescent="0.2">
      <c r="A82" s="46">
        <f>A81+1</f>
        <v>44807</v>
      </c>
      <c r="B82" s="5"/>
      <c r="C82" s="126" t="s">
        <v>31</v>
      </c>
      <c r="D82" s="124"/>
      <c r="E82" s="124"/>
      <c r="F82" s="124"/>
      <c r="G82" s="124"/>
      <c r="H82" s="124"/>
      <c r="I82" s="124"/>
      <c r="J82" s="124"/>
      <c r="K82" s="125"/>
      <c r="L82" s="57"/>
      <c r="M82" s="66"/>
      <c r="N82" s="25"/>
      <c r="O82" s="84"/>
      <c r="P82" s="30"/>
      <c r="Q82" s="84"/>
      <c r="S82" s="8"/>
      <c r="T82" s="8"/>
    </row>
    <row r="83" spans="1:20" ht="15.75" x14ac:dyDescent="0.25">
      <c r="A83" s="34" t="str">
        <f>"september "&amp;F1</f>
        <v>september 2022</v>
      </c>
      <c r="B83" s="9"/>
      <c r="C83" s="10"/>
      <c r="D83" s="10"/>
      <c r="E83" s="10"/>
      <c r="F83" s="10"/>
      <c r="G83" s="10"/>
      <c r="H83" s="10"/>
      <c r="I83" s="10"/>
      <c r="J83" s="10"/>
      <c r="K83" s="10"/>
      <c r="L83" s="57"/>
      <c r="M83" s="66"/>
      <c r="O83" s="84"/>
      <c r="Q83" s="84"/>
      <c r="S83" s="8"/>
      <c r="T83" s="24"/>
    </row>
    <row r="84" spans="1:20" x14ac:dyDescent="0.2">
      <c r="A84" s="46">
        <f>A81+7</f>
        <v>44813</v>
      </c>
      <c r="B84" s="9"/>
      <c r="C84" s="37" t="s">
        <v>14</v>
      </c>
      <c r="D84" s="38"/>
      <c r="E84" s="38"/>
      <c r="F84" s="38"/>
      <c r="G84" s="38"/>
      <c r="H84" s="38"/>
      <c r="I84" s="38"/>
      <c r="J84" s="38"/>
      <c r="K84" s="8" t="s">
        <v>28</v>
      </c>
      <c r="L84" s="57"/>
      <c r="M84" s="66"/>
      <c r="N84" s="30"/>
      <c r="O84" s="84"/>
      <c r="P84" s="30"/>
      <c r="Q84" s="84"/>
      <c r="S84" s="8"/>
    </row>
    <row r="85" spans="1:20" x14ac:dyDescent="0.2">
      <c r="O85" s="84"/>
      <c r="Q85" s="84"/>
    </row>
    <row r="86" spans="1:20" x14ac:dyDescent="0.2">
      <c r="A86" s="46">
        <f>A84+7</f>
        <v>44820</v>
      </c>
      <c r="B86" s="5"/>
      <c r="C86" s="8" t="s">
        <v>28</v>
      </c>
      <c r="D86" s="8"/>
      <c r="E86" s="8"/>
      <c r="F86" s="8"/>
      <c r="G86" s="8"/>
      <c r="H86" s="8"/>
      <c r="I86" s="8"/>
      <c r="J86" s="8"/>
      <c r="K86" s="8" t="s">
        <v>27</v>
      </c>
      <c r="L86" s="57"/>
      <c r="M86" s="66"/>
      <c r="N86" s="8"/>
      <c r="O86" s="84"/>
      <c r="P86" s="8"/>
      <c r="Q86" s="84"/>
      <c r="S86" s="24"/>
    </row>
    <row r="87" spans="1:20" x14ac:dyDescent="0.2">
      <c r="A87" s="46">
        <f>A86+7</f>
        <v>44827</v>
      </c>
      <c r="B87" s="5"/>
      <c r="C87" s="6"/>
      <c r="D87" s="6"/>
      <c r="E87" s="6"/>
      <c r="F87" s="6"/>
      <c r="G87" s="52"/>
      <c r="H87" s="52"/>
      <c r="I87" s="6"/>
      <c r="J87" s="6"/>
      <c r="K87" s="6"/>
      <c r="L87" s="60"/>
      <c r="M87" s="66"/>
      <c r="N87" s="8"/>
      <c r="O87" s="84"/>
      <c r="P87" s="8"/>
      <c r="Q87" s="84"/>
    </row>
    <row r="88" spans="1:20" x14ac:dyDescent="0.2">
      <c r="A88" s="39" t="s">
        <v>16</v>
      </c>
      <c r="B88" s="5"/>
      <c r="C88" s="6"/>
      <c r="D88" s="6"/>
      <c r="E88" s="6"/>
      <c r="F88" s="6"/>
      <c r="G88" s="52"/>
      <c r="H88" s="52"/>
      <c r="I88" s="6"/>
      <c r="J88" s="6"/>
      <c r="K88" s="6"/>
      <c r="L88" s="60"/>
      <c r="M88" s="66"/>
      <c r="N88" s="8"/>
      <c r="O88" s="84"/>
      <c r="P88" s="8"/>
      <c r="Q88" s="84"/>
    </row>
    <row r="89" spans="1:20" x14ac:dyDescent="0.2">
      <c r="A89" s="14"/>
      <c r="B89" s="5"/>
      <c r="C89" s="6" t="s">
        <v>8</v>
      </c>
      <c r="D89" s="6"/>
      <c r="E89" s="6"/>
      <c r="F89" s="6"/>
      <c r="G89" s="52"/>
      <c r="H89" s="52"/>
      <c r="I89" s="6"/>
      <c r="J89" s="6"/>
      <c r="K89" s="6"/>
      <c r="L89" s="60"/>
      <c r="M89" s="66"/>
      <c r="N89" s="8"/>
      <c r="O89" s="84"/>
      <c r="P89" s="8"/>
      <c r="Q89" s="84"/>
    </row>
    <row r="90" spans="1:20" x14ac:dyDescent="0.2">
      <c r="A90" s="15"/>
      <c r="B90" s="5"/>
      <c r="C90" s="6" t="s">
        <v>9</v>
      </c>
      <c r="D90" s="6"/>
      <c r="E90" s="6"/>
      <c r="F90" s="6"/>
      <c r="G90" s="52"/>
      <c r="H90" s="52"/>
      <c r="I90" s="6"/>
      <c r="J90" s="6"/>
      <c r="K90" s="6"/>
      <c r="L90" s="60"/>
      <c r="M90" s="66"/>
      <c r="N90" s="8"/>
      <c r="O90" s="84"/>
      <c r="P90" s="8"/>
      <c r="Q90" s="84"/>
    </row>
    <row r="91" spans="1:20" x14ac:dyDescent="0.2">
      <c r="A91" s="16"/>
      <c r="B91" s="5"/>
      <c r="C91" s="6" t="s">
        <v>4</v>
      </c>
      <c r="D91" s="6"/>
      <c r="E91" s="6"/>
      <c r="F91" s="6"/>
      <c r="G91" s="52"/>
      <c r="H91" s="52"/>
      <c r="I91" s="6"/>
      <c r="J91" s="6"/>
      <c r="K91" s="6"/>
      <c r="L91" s="60"/>
      <c r="M91" s="66"/>
      <c r="N91" s="8"/>
      <c r="O91" s="84"/>
      <c r="P91" s="8"/>
      <c r="Q91" s="84"/>
    </row>
    <row r="92" spans="1:20" x14ac:dyDescent="0.2">
      <c r="A92" s="17"/>
      <c r="B92" s="5"/>
      <c r="C92" s="6" t="s">
        <v>10</v>
      </c>
      <c r="D92" s="6"/>
      <c r="E92" s="6"/>
      <c r="F92" s="6"/>
      <c r="G92" s="52"/>
      <c r="H92" s="52"/>
      <c r="I92" s="6"/>
      <c r="J92" s="6"/>
      <c r="K92" s="6"/>
      <c r="L92" s="60"/>
      <c r="M92" s="66"/>
      <c r="N92" s="8"/>
      <c r="O92" s="84"/>
      <c r="P92" s="8"/>
      <c r="Q92" s="84"/>
    </row>
    <row r="93" spans="1:20" ht="13.5" thickBot="1" x14ac:dyDescent="0.25">
      <c r="A93" s="18"/>
      <c r="B93" s="19"/>
      <c r="C93" s="20" t="s">
        <v>7</v>
      </c>
      <c r="D93" s="20"/>
      <c r="E93" s="20"/>
      <c r="F93" s="20"/>
      <c r="G93" s="20"/>
      <c r="H93" s="20"/>
      <c r="I93" s="20"/>
      <c r="J93" s="20"/>
      <c r="K93" s="20"/>
      <c r="L93" s="64"/>
      <c r="M93" s="69"/>
      <c r="N93" s="24"/>
      <c r="O93" s="84"/>
      <c r="P93" s="24"/>
      <c r="Q93" s="84"/>
    </row>
    <row r="94" spans="1:20" x14ac:dyDescent="0.2">
      <c r="A94" s="36" t="s">
        <v>11</v>
      </c>
      <c r="B94" s="35" t="s">
        <v>12</v>
      </c>
      <c r="C94" s="12" t="s">
        <v>15</v>
      </c>
      <c r="D94" s="12"/>
      <c r="E94" s="12"/>
      <c r="F94" s="12"/>
      <c r="G94" s="12"/>
      <c r="H94" s="12"/>
      <c r="I94" s="12"/>
      <c r="J94" s="12"/>
      <c r="K94" s="12"/>
      <c r="L94" s="12"/>
      <c r="M94" s="12"/>
      <c r="O94" s="84"/>
      <c r="Q94" s="84"/>
    </row>
  </sheetData>
  <mergeCells count="16">
    <mergeCell ref="A1:B1"/>
    <mergeCell ref="I1:M1"/>
    <mergeCell ref="C7:K7"/>
    <mergeCell ref="C6:J6"/>
    <mergeCell ref="C53:K53"/>
    <mergeCell ref="C13:J13"/>
    <mergeCell ref="C9:J9"/>
    <mergeCell ref="C81:K81"/>
    <mergeCell ref="C69:K69"/>
    <mergeCell ref="C75:K75"/>
    <mergeCell ref="C76:K76"/>
    <mergeCell ref="C77:K77"/>
    <mergeCell ref="C58:K58"/>
    <mergeCell ref="C73:K73"/>
    <mergeCell ref="C72:J72"/>
    <mergeCell ref="C82:K82"/>
  </mergeCells>
  <phoneticPr fontId="4" type="noConversion"/>
  <conditionalFormatting sqref="D33 D59 D47:D48 D63:D64 D68 D66 D50:D51 D53 D42:D45 D27 D15:D25 D35:D40 D55">
    <cfRule type="cellIs" dxfId="35" priority="179" operator="greaterThan">
      <formula>2</formula>
    </cfRule>
  </conditionalFormatting>
  <conditionalFormatting sqref="D59 D47:D48 D63:D64 D68 D66 D50:D51 D53 D42:D45 D15:D25 D35:D40 D55">
    <cfRule type="cellIs" dxfId="34" priority="176" operator="equal">
      <formula>2</formula>
    </cfRule>
  </conditionalFormatting>
  <conditionalFormatting sqref="D29">
    <cfRule type="cellIs" dxfId="33" priority="116" operator="greaterThan">
      <formula>2</formula>
    </cfRule>
  </conditionalFormatting>
  <conditionalFormatting sqref="D29">
    <cfRule type="cellIs" dxfId="32" priority="115" operator="equal">
      <formula>2</formula>
    </cfRule>
  </conditionalFormatting>
  <conditionalFormatting sqref="D49">
    <cfRule type="cellIs" dxfId="31" priority="112" operator="greaterThan">
      <formula>2</formula>
    </cfRule>
  </conditionalFormatting>
  <conditionalFormatting sqref="D49">
    <cfRule type="cellIs" dxfId="30" priority="111" operator="equal">
      <formula>2</formula>
    </cfRule>
  </conditionalFormatting>
  <conditionalFormatting sqref="D60:D61">
    <cfRule type="cellIs" dxfId="29" priority="60" operator="greaterThan">
      <formula>2</formula>
    </cfRule>
  </conditionalFormatting>
  <conditionalFormatting sqref="D60:D61">
    <cfRule type="cellIs" dxfId="28" priority="59" operator="equal">
      <formula>2</formula>
    </cfRule>
  </conditionalFormatting>
  <conditionalFormatting sqref="D62">
    <cfRule type="cellIs" dxfId="27" priority="50" operator="greaterThan">
      <formula>2</formula>
    </cfRule>
  </conditionalFormatting>
  <conditionalFormatting sqref="D62">
    <cfRule type="cellIs" dxfId="26" priority="49" operator="equal">
      <formula>2</formula>
    </cfRule>
  </conditionalFormatting>
  <conditionalFormatting sqref="D57">
    <cfRule type="cellIs" dxfId="25" priority="26" operator="greaterThan">
      <formula>2</formula>
    </cfRule>
  </conditionalFormatting>
  <conditionalFormatting sqref="D57">
    <cfRule type="cellIs" dxfId="24" priority="25" operator="equal">
      <formula>2</formula>
    </cfRule>
  </conditionalFormatting>
  <conditionalFormatting sqref="D56">
    <cfRule type="cellIs" dxfId="23" priority="24" operator="greaterThan">
      <formula>2</formula>
    </cfRule>
  </conditionalFormatting>
  <conditionalFormatting sqref="D56">
    <cfRule type="cellIs" dxfId="22" priority="23" operator="equal">
      <formula>2</formula>
    </cfRule>
  </conditionalFormatting>
  <conditionalFormatting sqref="D11">
    <cfRule type="cellIs" dxfId="21" priority="22" operator="greaterThan">
      <formula>2</formula>
    </cfRule>
  </conditionalFormatting>
  <conditionalFormatting sqref="D11">
    <cfRule type="cellIs" dxfId="20" priority="21" operator="equal">
      <formula>2</formula>
    </cfRule>
  </conditionalFormatting>
  <conditionalFormatting sqref="D10">
    <cfRule type="cellIs" dxfId="19" priority="20" operator="greaterThan">
      <formula>2</formula>
    </cfRule>
  </conditionalFormatting>
  <conditionalFormatting sqref="D10">
    <cfRule type="cellIs" dxfId="18" priority="19" operator="equal">
      <formula>2</formula>
    </cfRule>
  </conditionalFormatting>
  <conditionalFormatting sqref="D5">
    <cfRule type="cellIs" dxfId="17" priority="18" operator="greaterThan">
      <formula>2</formula>
    </cfRule>
  </conditionalFormatting>
  <conditionalFormatting sqref="D5">
    <cfRule type="cellIs" dxfId="16" priority="17" operator="equal">
      <formula>2</formula>
    </cfRule>
  </conditionalFormatting>
  <conditionalFormatting sqref="D26:D27">
    <cfRule type="cellIs" dxfId="15" priority="16" operator="greaterThan">
      <formula>2</formula>
    </cfRule>
  </conditionalFormatting>
  <conditionalFormatting sqref="D26:D27">
    <cfRule type="cellIs" dxfId="14" priority="15" operator="equal">
      <formula>2</formula>
    </cfRule>
  </conditionalFormatting>
  <conditionalFormatting sqref="D30">
    <cfRule type="cellIs" dxfId="13" priority="14" operator="greaterThan">
      <formula>2</formula>
    </cfRule>
  </conditionalFormatting>
  <conditionalFormatting sqref="D30">
    <cfRule type="cellIs" dxfId="12" priority="13" operator="equal">
      <formula>2</formula>
    </cfRule>
  </conditionalFormatting>
  <conditionalFormatting sqref="D65">
    <cfRule type="cellIs" dxfId="11" priority="12" operator="greaterThan">
      <formula>2</formula>
    </cfRule>
  </conditionalFormatting>
  <conditionalFormatting sqref="D65">
    <cfRule type="cellIs" dxfId="10" priority="11" operator="equal">
      <formula>2</formula>
    </cfRule>
  </conditionalFormatting>
  <conditionalFormatting sqref="D34">
    <cfRule type="cellIs" dxfId="9" priority="10" operator="greaterThan">
      <formula>2</formula>
    </cfRule>
  </conditionalFormatting>
  <conditionalFormatting sqref="D34">
    <cfRule type="cellIs" dxfId="8" priority="9" operator="equal">
      <formula>2</formula>
    </cfRule>
  </conditionalFormatting>
  <conditionalFormatting sqref="D52">
    <cfRule type="cellIs" dxfId="7" priority="8" operator="greaterThan">
      <formula>2</formula>
    </cfRule>
  </conditionalFormatting>
  <conditionalFormatting sqref="D52">
    <cfRule type="cellIs" dxfId="6" priority="7" operator="equal">
      <formula>2</formula>
    </cfRule>
  </conditionalFormatting>
  <conditionalFormatting sqref="D12">
    <cfRule type="cellIs" dxfId="5" priority="6" operator="greaterThan">
      <formula>2</formula>
    </cfRule>
  </conditionalFormatting>
  <conditionalFormatting sqref="D12">
    <cfRule type="cellIs" dxfId="4" priority="5" operator="equal">
      <formula>2</formula>
    </cfRule>
  </conditionalFormatting>
  <conditionalFormatting sqref="D41">
    <cfRule type="cellIs" dxfId="3" priority="4" operator="greaterThan">
      <formula>2</formula>
    </cfRule>
  </conditionalFormatting>
  <conditionalFormatting sqref="D41">
    <cfRule type="cellIs" dxfId="2" priority="3" operator="equal">
      <formula>2</formula>
    </cfRule>
  </conditionalFormatting>
  <conditionalFormatting sqref="D54">
    <cfRule type="cellIs" dxfId="1" priority="2" operator="greaterThan">
      <formula>2</formula>
    </cfRule>
  </conditionalFormatting>
  <conditionalFormatting sqref="D54">
    <cfRule type="cellIs" dxfId="0" priority="1" operator="equal">
      <formula>2</formula>
    </cfRule>
  </conditionalFormatting>
  <pageMargins left="0.23622047244094491" right="0.23622047244094491" top="0.74803149606299213" bottom="0.74803149606299213" header="0.31496062992125984" footer="0.31496062992125984"/>
  <pageSetup paperSize="9" scale="66" fitToHeight="0" orientation="landscape" horizontalDpi="300" verticalDpi="300" r:id="rId1"/>
  <headerFooter alignWithMargins="0">
    <oddHeader>&amp;C&amp;"Arial,Vet"&amp;20Schaakkalender 2021 - 2022</oddHeader>
    <oddFooter>&amp;L&amp;D&amp;C&amp;P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Planning 2020-2021</vt:lpstr>
      <vt:lpstr>'Planning 2020-2021'!Afdrukbereik</vt:lpstr>
      <vt:lpstr>'Planning 2020-2021'!Afdruktitels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Scheerder</dc:creator>
  <cp:lastModifiedBy>Gebruiker</cp:lastModifiedBy>
  <cp:lastPrinted>2022-04-30T13:53:29Z</cp:lastPrinted>
  <dcterms:created xsi:type="dcterms:W3CDTF">2001-06-16T11:36:00Z</dcterms:created>
  <dcterms:modified xsi:type="dcterms:W3CDTF">2022-04-30T13:54:21Z</dcterms:modified>
</cp:coreProperties>
</file>