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cuments\Schaken\2023-2024\Agenda\"/>
    </mc:Choice>
  </mc:AlternateContent>
  <xr:revisionPtr revIDLastSave="0" documentId="13_ncr:1_{59D58ED2-7416-4386-999D-7F9D792DE84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lanning 2022-2023" sheetId="2" r:id="rId1"/>
    <sheet name="Vrijedagen 2022-2023" sheetId="3" r:id="rId2"/>
  </sheets>
  <definedNames>
    <definedName name="_xlnm._FilterDatabase" localSheetId="0" hidden="1">'Planning 2022-2023'!$A$34:$B$72</definedName>
    <definedName name="_xlnm.Print_Area" localSheetId="0">'Planning 2022-2023'!$A$2:$K$100</definedName>
    <definedName name="_xlnm.Print_Titles" localSheetId="0">'Planning 2022-2023'!$2:$2</definedName>
  </definedNames>
  <calcPr calcId="181029"/>
</workbook>
</file>

<file path=xl/calcChain.xml><?xml version="1.0" encoding="utf-8"?>
<calcChain xmlns="http://schemas.openxmlformats.org/spreadsheetml/2006/main">
  <c r="J70" i="2" l="1"/>
  <c r="C69" i="2"/>
  <c r="O28" i="2" l="1"/>
  <c r="J28" i="2" s="1"/>
  <c r="A30" i="2"/>
  <c r="A36" i="2"/>
  <c r="A43" i="2"/>
  <c r="A48" i="2"/>
  <c r="A77" i="2"/>
  <c r="B2" i="2"/>
  <c r="D73" i="2"/>
  <c r="C79" i="2"/>
  <c r="C78" i="2"/>
  <c r="O79" i="2"/>
  <c r="M79" i="2"/>
  <c r="O78" i="2"/>
  <c r="M78" i="2"/>
  <c r="C86" i="2"/>
  <c r="C85" i="2"/>
  <c r="C84" i="2"/>
  <c r="D59" i="2"/>
  <c r="D13" i="2"/>
  <c r="C83" i="2"/>
  <c r="A7" i="2"/>
  <c r="K57" i="2" l="1"/>
  <c r="D61" i="2"/>
  <c r="O75" i="2"/>
  <c r="M75" i="2"/>
  <c r="C75" i="2" s="1"/>
  <c r="C82" i="2"/>
  <c r="C81" i="2"/>
  <c r="C80" i="2"/>
  <c r="J65" i="2"/>
  <c r="J18" i="2"/>
  <c r="J35" i="2"/>
  <c r="J37" i="2"/>
  <c r="J47" i="2"/>
  <c r="D34" i="2"/>
  <c r="C55" i="2"/>
  <c r="C7" i="2"/>
  <c r="O45" i="2"/>
  <c r="J45" i="2" s="1"/>
  <c r="M45" i="2"/>
  <c r="C45" i="2" s="1"/>
  <c r="D45" i="2"/>
  <c r="D54" i="2"/>
  <c r="D37" i="2"/>
  <c r="O68" i="2" l="1"/>
  <c r="M68" i="2"/>
  <c r="C68" i="2" s="1"/>
  <c r="D68" i="2"/>
  <c r="J63" i="2"/>
  <c r="D33" i="2"/>
  <c r="D29" i="2"/>
  <c r="D31" i="2"/>
  <c r="D10" i="2"/>
  <c r="D11" i="2"/>
  <c r="O59" i="2"/>
  <c r="J59" i="2" s="1"/>
  <c r="O61" i="2"/>
  <c r="J61" i="2" s="1"/>
  <c r="O62" i="2"/>
  <c r="O64" i="2"/>
  <c r="O63" i="2"/>
  <c r="O65" i="2"/>
  <c r="O66" i="2"/>
  <c r="O69" i="2"/>
  <c r="O71" i="2"/>
  <c r="O72" i="2"/>
  <c r="O70" i="2"/>
  <c r="O73" i="2"/>
  <c r="O74" i="2"/>
  <c r="O76" i="2"/>
  <c r="O77" i="2"/>
  <c r="M11" i="2" l="1"/>
  <c r="M13" i="2"/>
  <c r="C13" i="2" s="1"/>
  <c r="M15" i="2"/>
  <c r="M14" i="2"/>
  <c r="M16" i="2"/>
  <c r="M17" i="2"/>
  <c r="M18" i="2"/>
  <c r="M21" i="2"/>
  <c r="M19" i="2"/>
  <c r="M27" i="2"/>
  <c r="M24" i="2"/>
  <c r="M26" i="2"/>
  <c r="M28" i="2"/>
  <c r="M30" i="2"/>
  <c r="M29" i="2"/>
  <c r="C29" i="2" s="1"/>
  <c r="M31" i="2"/>
  <c r="M32" i="2"/>
  <c r="M33" i="2"/>
  <c r="C33" i="2" s="1"/>
  <c r="M36" i="2"/>
  <c r="M34" i="2"/>
  <c r="C34" i="2" s="1"/>
  <c r="M35" i="2"/>
  <c r="M37" i="2"/>
  <c r="C37" i="2" s="1"/>
  <c r="M39" i="2"/>
  <c r="M43" i="2"/>
  <c r="M41" i="2"/>
  <c r="M42" i="2"/>
  <c r="M44" i="2"/>
  <c r="M46" i="2"/>
  <c r="M47" i="2"/>
  <c r="M48" i="2"/>
  <c r="M49" i="2"/>
  <c r="M51" i="2"/>
  <c r="M53" i="2"/>
  <c r="M55" i="2"/>
  <c r="M54" i="2"/>
  <c r="C54" i="2" s="1"/>
  <c r="M58" i="2"/>
  <c r="M57" i="2"/>
  <c r="M59" i="2"/>
  <c r="C59" i="2" s="1"/>
  <c r="M61" i="2"/>
  <c r="C61" i="2" s="1"/>
  <c r="M62" i="2"/>
  <c r="M64" i="2"/>
  <c r="M63" i="2"/>
  <c r="M65" i="2"/>
  <c r="M66" i="2"/>
  <c r="M69" i="2"/>
  <c r="M70" i="2"/>
  <c r="C70" i="2" s="1"/>
  <c r="M71" i="2"/>
  <c r="M72" i="2"/>
  <c r="M73" i="2"/>
  <c r="C73" i="2" s="1"/>
  <c r="M74" i="2"/>
  <c r="M76" i="2"/>
  <c r="M6" i="2"/>
  <c r="M10" i="2"/>
  <c r="O5" i="2"/>
  <c r="D62" i="2" l="1"/>
  <c r="C62" i="2"/>
  <c r="D65" i="2" l="1"/>
  <c r="C28" i="2"/>
  <c r="D28" i="2"/>
  <c r="D24" i="2"/>
  <c r="C24" i="2"/>
  <c r="O24" i="2"/>
  <c r="J24" i="2" s="1"/>
  <c r="M86" i="2" l="1"/>
  <c r="C74" i="2"/>
  <c r="C63" i="2" l="1"/>
  <c r="D63" i="2"/>
  <c r="O53" i="2"/>
  <c r="J53" i="2" s="1"/>
  <c r="C53" i="2"/>
  <c r="D53" i="2"/>
  <c r="D66" i="2" l="1"/>
  <c r="O55" i="2" l="1"/>
  <c r="C66" i="2" l="1"/>
  <c r="O54" i="2" l="1"/>
  <c r="J54" i="2" s="1"/>
  <c r="O15" i="2" l="1"/>
  <c r="O14" i="2"/>
  <c r="O16" i="2"/>
  <c r="O17" i="2"/>
  <c r="J17" i="2" s="1"/>
  <c r="O18" i="2"/>
  <c r="O21" i="2"/>
  <c r="O19" i="2"/>
  <c r="J19" i="2" s="1"/>
  <c r="O26" i="2"/>
  <c r="O30" i="2"/>
  <c r="O29" i="2"/>
  <c r="J29" i="2" s="1"/>
  <c r="O31" i="2"/>
  <c r="O32" i="2"/>
  <c r="O33" i="2"/>
  <c r="J33" i="2" s="1"/>
  <c r="O36" i="2"/>
  <c r="O34" i="2"/>
  <c r="J34" i="2" s="1"/>
  <c r="O35" i="2"/>
  <c r="O37" i="2"/>
  <c r="O39" i="2"/>
  <c r="O43" i="2"/>
  <c r="O41" i="2"/>
  <c r="O42" i="2"/>
  <c r="O44" i="2"/>
  <c r="O48" i="2"/>
  <c r="O47" i="2"/>
  <c r="O49" i="2"/>
  <c r="J49" i="2" s="1"/>
  <c r="O51" i="2"/>
  <c r="J51" i="2" s="1"/>
  <c r="O58" i="2"/>
  <c r="O57" i="2"/>
  <c r="O8" i="2"/>
  <c r="O9" i="2"/>
  <c r="O10" i="2"/>
  <c r="O11" i="2"/>
  <c r="O13" i="2"/>
  <c r="O6" i="2"/>
  <c r="J6" i="2" s="1"/>
  <c r="D51" i="2" l="1"/>
  <c r="J32" i="2"/>
  <c r="D32" i="2"/>
  <c r="C26" i="2" l="1"/>
  <c r="D26" i="2"/>
  <c r="J41" i="2" l="1"/>
  <c r="C41" i="2"/>
  <c r="D41" i="2"/>
  <c r="A64" i="2" l="1"/>
  <c r="J44" i="2" l="1"/>
  <c r="D47" i="2" l="1"/>
  <c r="D46" i="2"/>
  <c r="D44" i="2"/>
  <c r="D42" i="2"/>
  <c r="D39" i="2"/>
  <c r="D19" i="2"/>
  <c r="D18" i="2"/>
  <c r="D17" i="2"/>
  <c r="D16" i="2"/>
  <c r="J42" i="2"/>
  <c r="C76" i="2" l="1"/>
  <c r="C65" i="2"/>
  <c r="M77" i="2"/>
  <c r="M80" i="2"/>
  <c r="M81" i="2"/>
  <c r="M82" i="2"/>
  <c r="M84" i="2"/>
  <c r="M85" i="2"/>
  <c r="C51" i="2" l="1"/>
  <c r="C44" i="2"/>
  <c r="A8" i="2"/>
  <c r="A15" i="2"/>
  <c r="A21" i="2"/>
  <c r="J11" i="2" l="1"/>
  <c r="J13" i="2"/>
  <c r="J14" i="2"/>
  <c r="J16" i="2"/>
  <c r="J39" i="2"/>
  <c r="C11" i="2"/>
  <c r="C16" i="2"/>
  <c r="C17" i="2"/>
  <c r="C18" i="2"/>
  <c r="C19" i="2"/>
  <c r="C32" i="2"/>
  <c r="C39" i="2"/>
  <c r="C42" i="2"/>
  <c r="C46" i="2"/>
  <c r="C47" i="2"/>
  <c r="M9" i="2"/>
  <c r="J9" i="2"/>
  <c r="J10" i="2"/>
  <c r="C10" i="2"/>
  <c r="A58" i="2"/>
  <c r="A89" i="2"/>
  <c r="A71" i="2"/>
  <c r="A3" i="2"/>
  <c r="A10" i="2" l="1"/>
  <c r="A11" i="2" s="1"/>
  <c r="J26" i="2" l="1"/>
  <c r="A13" i="2"/>
  <c r="A14" i="2" l="1"/>
  <c r="A16" i="2" s="1"/>
  <c r="A17" i="2" s="1"/>
  <c r="A18" i="2" s="1"/>
  <c r="A19" i="2" s="1"/>
  <c r="A24" i="2" l="1"/>
  <c r="A26" i="2" s="1"/>
  <c r="A20" i="2"/>
  <c r="A28" i="2" l="1"/>
  <c r="A29" i="2" l="1"/>
  <c r="A31" i="2" s="1"/>
  <c r="A32" i="2" s="1"/>
  <c r="A33" i="2" s="1"/>
  <c r="A34" i="2" s="1"/>
  <c r="A35" i="2" s="1"/>
  <c r="A37" i="2" s="1"/>
  <c r="A38" i="2" s="1"/>
  <c r="A27" i="2"/>
  <c r="A25" i="2" s="1"/>
  <c r="A39" i="2" l="1"/>
  <c r="A41" i="2" s="1"/>
  <c r="A42" i="2" s="1"/>
  <c r="A44" i="2" s="1"/>
  <c r="A45" i="2" s="1"/>
  <c r="A46" i="2" s="1"/>
  <c r="A47" i="2" s="1"/>
  <c r="A49" i="2" s="1"/>
  <c r="A50" i="2" l="1"/>
  <c r="A51" i="2"/>
  <c r="A53" i="2" s="1"/>
  <c r="A54" i="2" s="1"/>
  <c r="A57" i="2" l="1"/>
  <c r="A55" i="2"/>
  <c r="A56" i="2" s="1"/>
  <c r="A59" i="2" l="1"/>
  <c r="A61" i="2" l="1"/>
  <c r="A62" i="2" s="1"/>
  <c r="A63" i="2" s="1"/>
  <c r="A65" i="2" s="1"/>
  <c r="A66" i="2" s="1"/>
  <c r="A60" i="2"/>
  <c r="A68" i="2" l="1"/>
  <c r="A69" i="2" s="1"/>
  <c r="A67" i="2"/>
  <c r="A70" i="2" l="1"/>
  <c r="A73" i="2" s="1"/>
  <c r="A74" i="2" s="1"/>
  <c r="A75" i="2" s="1"/>
  <c r="A76" i="2" s="1"/>
  <c r="A78" i="2" s="1"/>
  <c r="A79" i="2" s="1"/>
  <c r="A80" i="2" s="1"/>
  <c r="A81" i="2" s="1"/>
  <c r="A82" i="2" s="1"/>
  <c r="A84" i="2" s="1"/>
  <c r="A85" i="2" l="1"/>
  <c r="A86" i="2" s="1"/>
  <c r="A83" i="2"/>
  <c r="A87" i="2" l="1"/>
  <c r="A90" i="2" s="1"/>
  <c r="A92" i="2" s="1"/>
  <c r="A93" i="2" s="1"/>
</calcChain>
</file>

<file path=xl/sharedStrings.xml><?xml version="1.0" encoding="utf-8"?>
<sst xmlns="http://schemas.openxmlformats.org/spreadsheetml/2006/main" count="112" uniqueCount="96">
  <si>
    <t>senioren</t>
  </si>
  <si>
    <t>junioren</t>
  </si>
  <si>
    <t>bijzonderheden</t>
  </si>
  <si>
    <t>Alg leden verg</t>
  </si>
  <si>
    <t>geen schaken</t>
  </si>
  <si>
    <t xml:space="preserve"> </t>
  </si>
  <si>
    <t>datum</t>
  </si>
  <si>
    <t>examens</t>
  </si>
  <si>
    <t>prijsuitreiking jeugd</t>
  </si>
  <si>
    <t>toernooien</t>
  </si>
  <si>
    <t>vergaderingen</t>
  </si>
  <si>
    <t>prijsuitreiking/barbecue</t>
  </si>
  <si>
    <t>Thuis</t>
  </si>
  <si>
    <t>Uit</t>
  </si>
  <si>
    <t>Planning</t>
  </si>
  <si>
    <t>Jaap de Wijn Trofee</t>
  </si>
  <si>
    <t>Externe wedstrijden</t>
  </si>
  <si>
    <t>Legenda</t>
  </si>
  <si>
    <t>ic senioren</t>
  </si>
  <si>
    <t>ic jeugd</t>
  </si>
  <si>
    <t>&lt;-deze invullen</t>
  </si>
  <si>
    <t>&lt;- deze invullen</t>
  </si>
  <si>
    <t>Algemene leden vergadering</t>
  </si>
  <si>
    <t>Kerst 25-26 december</t>
  </si>
  <si>
    <t>2e viertal</t>
  </si>
  <si>
    <t># Teams</t>
  </si>
  <si>
    <t>Schaakuitje voor jeugd</t>
  </si>
  <si>
    <t>Proefexamens</t>
  </si>
  <si>
    <t>2e ronde ic</t>
  </si>
  <si>
    <t>1e ronde ic</t>
  </si>
  <si>
    <t>a</t>
  </si>
  <si>
    <t>Overige activiteiten in de Rehoboth</t>
  </si>
  <si>
    <t>Surprisetoernooi</t>
  </si>
  <si>
    <t>Sinterklaassimultaan</t>
  </si>
  <si>
    <t>Stappentoernooi</t>
  </si>
  <si>
    <t>Geen Schaken</t>
  </si>
  <si>
    <t>1e viertal</t>
  </si>
  <si>
    <t>3e viertal</t>
  </si>
  <si>
    <t>A - team</t>
  </si>
  <si>
    <t>herfst</t>
  </si>
  <si>
    <t>kerst</t>
  </si>
  <si>
    <t>voorjaar</t>
  </si>
  <si>
    <t>goede vrijdag</t>
  </si>
  <si>
    <t>pasen</t>
  </si>
  <si>
    <t>Bevrijdingsdag</t>
  </si>
  <si>
    <t>hemelvaart</t>
  </si>
  <si>
    <t>pinksteren</t>
  </si>
  <si>
    <t>meivak</t>
  </si>
  <si>
    <t>zomer</t>
  </si>
  <si>
    <t>05-05</t>
  </si>
  <si>
    <t>Schaak-off + Jaap de Wijn</t>
  </si>
  <si>
    <t xml:space="preserve">14-10/22-10 </t>
  </si>
  <si>
    <t xml:space="preserve">23-12/07-01 </t>
  </si>
  <si>
    <t xml:space="preserve">17-02/25-02 </t>
  </si>
  <si>
    <t xml:space="preserve">13-07/25-08 </t>
  </si>
  <si>
    <t xml:space="preserve">27-04/05-05 </t>
  </si>
  <si>
    <t xml:space="preserve">29-03 </t>
  </si>
  <si>
    <t xml:space="preserve">31-03/1-04 </t>
  </si>
  <si>
    <t>09-05</t>
  </si>
  <si>
    <t>19-05/20-05</t>
  </si>
  <si>
    <t>Start Jeugd + Pionnen.</t>
  </si>
  <si>
    <t>Vrijdag na hemelvaart (9-mei)</t>
  </si>
  <si>
    <t>1e achttal</t>
  </si>
  <si>
    <t>BSG 2</t>
  </si>
  <si>
    <t>Larense SC 1</t>
  </si>
  <si>
    <t>SV de Cirkel 1</t>
  </si>
  <si>
    <t>Dikke torentje 1</t>
  </si>
  <si>
    <t>HSG 1</t>
  </si>
  <si>
    <t>Rhenen 1</t>
  </si>
  <si>
    <t>Leusden 1</t>
  </si>
  <si>
    <t>Goede Vrijdag geen schaken</t>
  </si>
  <si>
    <t>Vrijdag voor pinksteren</t>
  </si>
  <si>
    <t>Nijkerk 1</t>
  </si>
  <si>
    <t>Doorn-Driebergen 1</t>
  </si>
  <si>
    <t>Hoogland 1</t>
  </si>
  <si>
    <t>Bommelerwaard 2</t>
  </si>
  <si>
    <t>Bommelerwaard 1</t>
  </si>
  <si>
    <t>Laren 1</t>
  </si>
  <si>
    <t>Vegtlust 1</t>
  </si>
  <si>
    <t>Ons Genoegen 1</t>
  </si>
  <si>
    <t xml:space="preserve">Muiderberg 1 </t>
  </si>
  <si>
    <t>Woerden 1</t>
  </si>
  <si>
    <t>Houten 1</t>
  </si>
  <si>
    <t>V&amp;O 1</t>
  </si>
  <si>
    <t>Ons Genoegen 2</t>
  </si>
  <si>
    <t>BDSV 1</t>
  </si>
  <si>
    <t>En Passant 1</t>
  </si>
  <si>
    <t xml:space="preserve">Hoogland 3 </t>
  </si>
  <si>
    <t>Leusden 2</t>
  </si>
  <si>
    <t>Oud Zuylen Utrecht A1</t>
  </si>
  <si>
    <t>DBC A1</t>
  </si>
  <si>
    <t>Hoogland A1</t>
  </si>
  <si>
    <t>Moira-Domtoren A1</t>
  </si>
  <si>
    <t>Magnus A1</t>
  </si>
  <si>
    <t>BSG A1</t>
  </si>
  <si>
    <t>A. Floor Schaaktoernooi 4-kampen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</si>
</sst>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dd\ d\ mmm"/>
    <numFmt numFmtId="165" formatCode="[$-413]ddd\ d\ mmm\ yyyy"/>
  </numFmts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1" fontId="0" fillId="0" borderId="3" xfId="0" applyNumberFormat="1" applyBorder="1" applyAlignment="1">
      <alignment horizontal="center"/>
    </xf>
    <xf numFmtId="0" fontId="0" fillId="0" borderId="3" xfId="0" applyBorder="1"/>
    <xf numFmtId="1" fontId="0" fillId="0" borderId="3" xfId="0" applyNumberForma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3" borderId="3" xfId="0" applyFill="1" applyBorder="1"/>
    <xf numFmtId="0" fontId="0" fillId="0" borderId="4" xfId="0" applyBorder="1"/>
    <xf numFmtId="0" fontId="2" fillId="0" borderId="5" xfId="0" quotePrefix="1" applyFont="1" applyBorder="1" applyAlignment="1">
      <alignment horizontal="centerContinuous"/>
    </xf>
    <xf numFmtId="0" fontId="0" fillId="2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1" xfId="0" applyFont="1" applyBorder="1" applyAlignment="1">
      <alignment horizontal="center"/>
    </xf>
    <xf numFmtId="1" fontId="1" fillId="0" borderId="12" xfId="0" applyNumberFormat="1" applyFont="1" applyBorder="1" applyAlignment="1">
      <alignment horizontal="center" wrapText="1"/>
    </xf>
    <xf numFmtId="0" fontId="3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centerContinuous"/>
    </xf>
    <xf numFmtId="0" fontId="3" fillId="0" borderId="12" xfId="0" applyFont="1" applyBorder="1" applyAlignment="1">
      <alignment textRotation="90"/>
    </xf>
    <xf numFmtId="164" fontId="2" fillId="0" borderId="5" xfId="0" quotePrefix="1" applyNumberFormat="1" applyFont="1" applyBorder="1" applyAlignment="1">
      <alignment horizontal="centerContinuous"/>
    </xf>
    <xf numFmtId="0" fontId="0" fillId="7" borderId="3" xfId="0" applyFill="1" applyBorder="1"/>
    <xf numFmtId="0" fontId="0" fillId="8" borderId="3" xfId="0" applyFill="1" applyBorder="1"/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0" fillId="0" borderId="18" xfId="0" applyBorder="1" applyAlignment="1">
      <alignment horizontal="centerContinuous"/>
    </xf>
    <xf numFmtId="0" fontId="5" fillId="3" borderId="3" xfId="0" applyFont="1" applyFill="1" applyBorder="1"/>
    <xf numFmtId="1" fontId="0" fillId="0" borderId="17" xfId="0" applyNumberFormat="1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165" fontId="0" fillId="0" borderId="5" xfId="0" applyNumberFormat="1" applyBorder="1" applyAlignment="1">
      <alignment horizontal="right"/>
    </xf>
    <xf numFmtId="1" fontId="0" fillId="0" borderId="15" xfId="0" applyNumberFormat="1" applyBorder="1" applyAlignment="1">
      <alignment horizontal="center"/>
    </xf>
    <xf numFmtId="0" fontId="0" fillId="0" borderId="26" xfId="0" applyBorder="1"/>
    <xf numFmtId="165" fontId="1" fillId="0" borderId="5" xfId="0" applyNumberFormat="1" applyFont="1" applyBorder="1" applyAlignment="1">
      <alignment horizontal="right"/>
    </xf>
    <xf numFmtId="165" fontId="5" fillId="0" borderId="5" xfId="0" applyNumberFormat="1" applyFont="1" applyBorder="1" applyAlignment="1">
      <alignment horizontal="right"/>
    </xf>
    <xf numFmtId="0" fontId="0" fillId="0" borderId="27" xfId="0" applyBorder="1"/>
    <xf numFmtId="0" fontId="1" fillId="0" borderId="16" xfId="0" applyFont="1" applyBorder="1"/>
    <xf numFmtId="0" fontId="3" fillId="0" borderId="28" xfId="0" applyFont="1" applyBorder="1"/>
    <xf numFmtId="0" fontId="0" fillId="0" borderId="16" xfId="0" applyBorder="1" applyAlignment="1">
      <alignment horizontal="centerContinuous"/>
    </xf>
    <xf numFmtId="0" fontId="5" fillId="0" borderId="29" xfId="0" applyFont="1" applyBorder="1" applyAlignment="1">
      <alignment horizontal="centerContinuous"/>
    </xf>
    <xf numFmtId="0" fontId="0" fillId="0" borderId="16" xfId="0" applyBorder="1"/>
    <xf numFmtId="0" fontId="0" fillId="0" borderId="30" xfId="0" applyBorder="1"/>
    <xf numFmtId="0" fontId="0" fillId="0" borderId="24" xfId="0" applyBorder="1" applyAlignment="1">
      <alignment horizontal="centerContinuous"/>
    </xf>
    <xf numFmtId="0" fontId="0" fillId="5" borderId="16" xfId="0" applyFill="1" applyBorder="1"/>
    <xf numFmtId="0" fontId="0" fillId="0" borderId="31" xfId="0" applyBorder="1"/>
    <xf numFmtId="0" fontId="3" fillId="0" borderId="32" xfId="0" applyFont="1" applyBorder="1" applyAlignment="1">
      <alignment wrapText="1"/>
    </xf>
    <xf numFmtId="0" fontId="0" fillId="0" borderId="33" xfId="0" applyBorder="1"/>
    <xf numFmtId="0" fontId="7" fillId="0" borderId="33" xfId="0" applyFont="1" applyBorder="1"/>
    <xf numFmtId="0" fontId="0" fillId="0" borderId="34" xfId="0" applyBorder="1"/>
    <xf numFmtId="0" fontId="0" fillId="0" borderId="35" xfId="0" applyBorder="1"/>
    <xf numFmtId="0" fontId="5" fillId="0" borderId="3" xfId="0" applyFont="1" applyBorder="1"/>
    <xf numFmtId="0" fontId="5" fillId="2" borderId="3" xfId="0" applyFont="1" applyFill="1" applyBorder="1"/>
    <xf numFmtId="0" fontId="5" fillId="0" borderId="16" xfId="0" applyFont="1" applyBorder="1"/>
    <xf numFmtId="0" fontId="5" fillId="0" borderId="14" xfId="0" applyFont="1" applyBorder="1"/>
    <xf numFmtId="0" fontId="0" fillId="0" borderId="1" xfId="0" applyBorder="1" applyAlignment="1">
      <alignment horizontal="right"/>
    </xf>
    <xf numFmtId="0" fontId="1" fillId="9" borderId="1" xfId="0" applyFont="1" applyFill="1" applyBorder="1" applyAlignment="1">
      <alignment horizontal="right" textRotation="90"/>
    </xf>
    <xf numFmtId="0" fontId="0" fillId="9" borderId="1" xfId="0" applyFill="1" applyBorder="1" applyAlignment="1">
      <alignment horizontal="right"/>
    </xf>
    <xf numFmtId="0" fontId="0" fillId="9" borderId="13" xfId="0" applyFill="1" applyBorder="1" applyAlignment="1">
      <alignment horizontal="right"/>
    </xf>
    <xf numFmtId="0" fontId="0" fillId="9" borderId="2" xfId="0" applyFill="1" applyBorder="1" applyAlignment="1">
      <alignment horizontal="right"/>
    </xf>
    <xf numFmtId="0" fontId="5" fillId="9" borderId="2" xfId="0" applyFont="1" applyFill="1" applyBorder="1" applyAlignment="1">
      <alignment horizontal="right"/>
    </xf>
    <xf numFmtId="0" fontId="0" fillId="9" borderId="10" xfId="0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9" borderId="9" xfId="0" applyFill="1" applyBorder="1" applyAlignment="1">
      <alignment horizontal="right"/>
    </xf>
    <xf numFmtId="0" fontId="0" fillId="9" borderId="14" xfId="0" applyFill="1" applyBorder="1" applyAlignment="1">
      <alignment horizontal="right"/>
    </xf>
    <xf numFmtId="0" fontId="0" fillId="9" borderId="0" xfId="0" applyFill="1" applyAlignment="1">
      <alignment horizontal="right"/>
    </xf>
    <xf numFmtId="0" fontId="5" fillId="9" borderId="10" xfId="0" applyFont="1" applyFill="1" applyBorder="1" applyAlignment="1">
      <alignment horizontal="right"/>
    </xf>
    <xf numFmtId="0" fontId="5" fillId="9" borderId="9" xfId="0" applyFont="1" applyFill="1" applyBorder="1" applyAlignment="1">
      <alignment horizontal="right"/>
    </xf>
    <xf numFmtId="0" fontId="3" fillId="0" borderId="22" xfId="0" applyFont="1" applyBorder="1"/>
    <xf numFmtId="0" fontId="5" fillId="0" borderId="0" xfId="0" applyFont="1"/>
    <xf numFmtId="0" fontId="5" fillId="0" borderId="0" xfId="0" quotePrefix="1" applyFont="1"/>
    <xf numFmtId="0" fontId="5" fillId="7" borderId="3" xfId="0" applyFont="1" applyFill="1" applyBorder="1"/>
    <xf numFmtId="0" fontId="0" fillId="0" borderId="15" xfId="0" applyBorder="1"/>
    <xf numFmtId="164" fontId="2" fillId="0" borderId="5" xfId="0" quotePrefix="1" applyNumberFormat="1" applyFont="1" applyBorder="1" applyAlignment="1">
      <alignment horizontal="center"/>
    </xf>
    <xf numFmtId="165" fontId="0" fillId="10" borderId="5" xfId="0" applyNumberFormat="1" applyFill="1" applyBorder="1" applyAlignment="1">
      <alignment horizontal="right"/>
    </xf>
    <xf numFmtId="165" fontId="1" fillId="10" borderId="5" xfId="0" applyNumberFormat="1" applyFont="1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0" xfId="0"/>
    <xf numFmtId="0" fontId="0" fillId="0" borderId="23" xfId="0" applyBorder="1"/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6" xfId="0" applyFont="1" applyFill="1" applyBorder="1"/>
    <xf numFmtId="0" fontId="0" fillId="0" borderId="17" xfId="0" applyBorder="1"/>
    <xf numFmtId="0" fontId="0" fillId="0" borderId="19" xfId="0" applyBorder="1"/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25" xfId="0" applyBorder="1"/>
    <xf numFmtId="0" fontId="0" fillId="0" borderId="36" xfId="0" applyBorder="1"/>
  </cellXfs>
  <cellStyles count="1">
    <cellStyle name="Standaard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topLeftCell="A31" zoomScale="115" zoomScaleNormal="115" workbookViewId="0">
      <selection activeCell="A87" sqref="A87:XFD87"/>
    </sheetView>
  </sheetViews>
  <sheetFormatPr defaultColWidth="9.140625" defaultRowHeight="12.75" x14ac:dyDescent="0.2"/>
  <cols>
    <col min="1" max="1" width="14.140625" style="3" customWidth="1"/>
    <col min="2" max="2" width="9.5703125" style="2" customWidth="1"/>
    <col min="3" max="3" width="21.85546875" style="1" customWidth="1"/>
    <col min="4" max="4" width="4.5703125" style="1" bestFit="1" customWidth="1"/>
    <col min="5" max="5" width="16.7109375" style="1" bestFit="1" customWidth="1"/>
    <col min="6" max="6" width="16" style="1" bestFit="1" customWidth="1"/>
    <col min="7" max="8" width="15.140625" style="1" bestFit="1" customWidth="1"/>
    <col min="9" max="9" width="20.140625" style="1" bestFit="1" customWidth="1"/>
    <col min="10" max="10" width="35" style="1" customWidth="1"/>
    <col min="11" max="11" width="40" style="1" customWidth="1"/>
    <col min="12" max="12" width="15.7109375" style="1" hidden="1" customWidth="1"/>
    <col min="13" max="13" width="10" style="1" bestFit="1" customWidth="1"/>
    <col min="14" max="14" width="3.28515625" style="65" bestFit="1" customWidth="1"/>
    <col min="15" max="15" width="7.42578125" style="1" bestFit="1" customWidth="1"/>
    <col min="16" max="16" width="3.28515625" style="65" bestFit="1" customWidth="1"/>
    <col min="17" max="16384" width="9.140625" style="1"/>
  </cols>
  <sheetData>
    <row r="1" spans="1:17" ht="18.75" thickBot="1" x14ac:dyDescent="0.3">
      <c r="A1" s="86"/>
      <c r="B1" s="87"/>
      <c r="C1" s="25" t="s">
        <v>14</v>
      </c>
      <c r="D1" s="25"/>
      <c r="E1" s="25">
        <v>2023</v>
      </c>
      <c r="F1" s="25">
        <v>2024</v>
      </c>
      <c r="G1" s="78"/>
      <c r="H1" s="78"/>
      <c r="I1" s="88"/>
      <c r="J1" s="89"/>
      <c r="K1" s="89"/>
      <c r="L1" s="90"/>
      <c r="M1" s="3" t="s">
        <v>18</v>
      </c>
      <c r="O1" s="3" t="s">
        <v>19</v>
      </c>
    </row>
    <row r="2" spans="1:17" s="19" customFormat="1" ht="82.5" x14ac:dyDescent="0.25">
      <c r="A2" s="23" t="s">
        <v>6</v>
      </c>
      <c r="B2" s="24" t="str">
        <f>"aantal maal in Rehoboth = " &amp;SUM(B6:B73)</f>
        <v>aantal maal in Rehoboth = 40</v>
      </c>
      <c r="C2" s="25" t="s">
        <v>0</v>
      </c>
      <c r="D2" s="29" t="s">
        <v>25</v>
      </c>
      <c r="E2" s="29" t="s">
        <v>62</v>
      </c>
      <c r="F2" s="29" t="s">
        <v>36</v>
      </c>
      <c r="G2" s="29" t="s">
        <v>24</v>
      </c>
      <c r="H2" s="29" t="s">
        <v>37</v>
      </c>
      <c r="I2" s="29" t="s">
        <v>38</v>
      </c>
      <c r="J2" s="25" t="s">
        <v>1</v>
      </c>
      <c r="K2" s="48" t="s">
        <v>2</v>
      </c>
      <c r="L2" s="56" t="s">
        <v>31</v>
      </c>
      <c r="N2" s="66" t="s">
        <v>20</v>
      </c>
      <c r="P2" s="66" t="s">
        <v>21</v>
      </c>
    </row>
    <row r="3" spans="1:17" ht="15.75" x14ac:dyDescent="0.25">
      <c r="A3" s="11" t="str">
        <f>"augustus "&amp;E1</f>
        <v>augustus 2023</v>
      </c>
      <c r="B3" s="7"/>
      <c r="C3" s="8"/>
      <c r="D3" s="8"/>
      <c r="E3" s="8"/>
      <c r="F3" s="8"/>
      <c r="G3" s="8"/>
      <c r="H3" s="8"/>
      <c r="I3" s="8"/>
      <c r="J3" s="8"/>
      <c r="K3" s="49"/>
      <c r="L3" s="57"/>
      <c r="N3" s="67"/>
      <c r="P3" s="67"/>
    </row>
    <row r="4" spans="1:17" s="26" customFormat="1" ht="13.5" customHeight="1" x14ac:dyDescent="0.2">
      <c r="A4" s="45"/>
      <c r="B4" s="5"/>
      <c r="C4" s="6"/>
      <c r="D4" s="6"/>
      <c r="E4" s="6"/>
      <c r="F4" s="6"/>
      <c r="G4" s="6"/>
      <c r="H4" s="6"/>
      <c r="I4" s="6"/>
      <c r="J4" s="6"/>
      <c r="K4" s="47"/>
      <c r="L4" s="57"/>
      <c r="N4" s="68"/>
      <c r="P4" s="68"/>
      <c r="Q4" s="1"/>
    </row>
    <row r="5" spans="1:17" s="4" customFormat="1" x14ac:dyDescent="0.2">
      <c r="A5" s="41"/>
      <c r="B5" s="5"/>
      <c r="C5" s="6"/>
      <c r="D5" s="6"/>
      <c r="E5" s="6"/>
      <c r="F5" s="6"/>
      <c r="G5" s="6"/>
      <c r="H5" s="6"/>
      <c r="I5" s="6"/>
      <c r="J5" s="6"/>
      <c r="K5" s="47"/>
      <c r="L5" s="57"/>
      <c r="N5" s="69"/>
      <c r="O5" s="4" t="str">
        <f>IF(P5=1,SUM($P5:P$6),"")</f>
        <v/>
      </c>
      <c r="P5" s="69"/>
      <c r="Q5" s="1"/>
    </row>
    <row r="6" spans="1:17" s="4" customFormat="1" x14ac:dyDescent="0.2">
      <c r="A6" s="44"/>
      <c r="B6" s="5"/>
      <c r="C6" s="6"/>
      <c r="D6" s="6"/>
      <c r="E6" s="6"/>
      <c r="F6" s="6"/>
      <c r="G6" s="6"/>
      <c r="H6" s="6"/>
      <c r="I6" s="6"/>
      <c r="J6" s="6" t="str">
        <f>IF(P6="a","Anders schaken",IF(P6=1,O6&amp;"e ronde ic",""))</f>
        <v/>
      </c>
      <c r="L6" s="57"/>
      <c r="M6" s="4" t="str">
        <f>IF(N6=1,SUM($N$6:N6),"")</f>
        <v/>
      </c>
      <c r="N6" s="69"/>
      <c r="O6" s="4" t="str">
        <f>IF(P6=1,SUM($P$6:P6),"")</f>
        <v/>
      </c>
      <c r="P6" s="69"/>
      <c r="Q6" s="1"/>
    </row>
    <row r="7" spans="1:17" s="26" customFormat="1" x14ac:dyDescent="0.2">
      <c r="A7" s="84">
        <f>A9 -6</f>
        <v>45164</v>
      </c>
      <c r="B7" s="42"/>
      <c r="C7" s="91" t="str">
        <f>"Dorpsdag "&amp;E1</f>
        <v>Dorpsdag 2023</v>
      </c>
      <c r="D7" s="92"/>
      <c r="E7" s="92"/>
      <c r="F7" s="92"/>
      <c r="G7" s="92"/>
      <c r="H7" s="92"/>
      <c r="I7" s="92"/>
      <c r="J7" s="93"/>
      <c r="K7" s="50"/>
      <c r="L7" s="57"/>
      <c r="N7" s="68"/>
      <c r="P7" s="68"/>
      <c r="Q7" s="1"/>
    </row>
    <row r="8" spans="1:17" ht="15.75" x14ac:dyDescent="0.25">
      <c r="A8" s="30" t="str">
        <f>"september "&amp;E1</f>
        <v>september 2023</v>
      </c>
      <c r="B8" s="7"/>
      <c r="C8" s="8"/>
      <c r="D8" s="8"/>
      <c r="E8" s="8"/>
      <c r="F8" s="8"/>
      <c r="G8" s="8"/>
      <c r="H8" s="8"/>
      <c r="I8" s="8"/>
      <c r="J8" s="8"/>
      <c r="K8" s="49"/>
      <c r="L8" s="57"/>
      <c r="N8" s="67"/>
      <c r="O8" s="4" t="str">
        <f>IF(P8=1,SUM($P$6:P8),"")</f>
        <v/>
      </c>
      <c r="P8" s="67"/>
    </row>
    <row r="9" spans="1:17" s="4" customFormat="1" x14ac:dyDescent="0.2">
      <c r="A9" s="85">
        <v>45170</v>
      </c>
      <c r="B9" s="5">
        <v>1</v>
      </c>
      <c r="C9" s="103" t="s">
        <v>22</v>
      </c>
      <c r="D9" s="104"/>
      <c r="E9" s="105"/>
      <c r="F9" s="105"/>
      <c r="G9" s="105"/>
      <c r="H9" s="105"/>
      <c r="I9" s="105"/>
      <c r="J9" s="6" t="str">
        <f>IF(P9="a","Anders schaken",IF(P9=1,O9&amp;"e ronde ic",""))</f>
        <v/>
      </c>
      <c r="K9" s="50"/>
      <c r="L9" s="57"/>
      <c r="M9" s="4" t="str">
        <f>IF(N9=1,SUM($N$9:N9),"")</f>
        <v/>
      </c>
      <c r="N9" s="69"/>
      <c r="O9" s="4" t="str">
        <f>IF(P9=1,SUM($P$6:P9),"")</f>
        <v/>
      </c>
      <c r="P9" s="69"/>
      <c r="Q9" s="1"/>
    </row>
    <row r="10" spans="1:17" s="4" customFormat="1" x14ac:dyDescent="0.2">
      <c r="A10" s="84">
        <f>A9+7</f>
        <v>45177</v>
      </c>
      <c r="B10" s="5">
        <v>1</v>
      </c>
      <c r="C10" s="6" t="str">
        <f>IF(N10="a","Anders schaken",IF(N10=1,M10&amp;"e ronde ic",""))</f>
        <v>1e ronde ic</v>
      </c>
      <c r="D10" s="6">
        <f>COUNTA(E10:I10)</f>
        <v>0</v>
      </c>
      <c r="E10" s="6"/>
      <c r="F10" s="6"/>
      <c r="G10" s="6"/>
      <c r="H10" s="6"/>
      <c r="I10" s="6"/>
      <c r="J10" s="6" t="str">
        <f>IF(P10="a","Anders schaken",IF(P10=1,O10&amp;"e ronde ic",""))</f>
        <v>1e ronde ic</v>
      </c>
      <c r="K10" s="47" t="s">
        <v>60</v>
      </c>
      <c r="L10" s="57"/>
      <c r="M10" s="4">
        <f>IF(N10=1,SUM($N$6:N10),"")</f>
        <v>1</v>
      </c>
      <c r="N10" s="69">
        <v>1</v>
      </c>
      <c r="O10" s="4">
        <f>IF(P10=1,SUM($P$6:P10),"")</f>
        <v>1</v>
      </c>
      <c r="P10" s="69">
        <v>1</v>
      </c>
      <c r="Q10" s="1"/>
    </row>
    <row r="11" spans="1:17" s="4" customFormat="1" x14ac:dyDescent="0.2">
      <c r="A11" s="84">
        <f>A10+7</f>
        <v>45184</v>
      </c>
      <c r="B11" s="5">
        <v>1</v>
      </c>
      <c r="C11" s="6" t="str">
        <f>IF(N11="a","Anders schaken",IF(N11=1,M11&amp;"e ronde ic",""))</f>
        <v>2e ronde ic</v>
      </c>
      <c r="D11" s="6">
        <f>COUNTA(E11:I11)</f>
        <v>0</v>
      </c>
      <c r="E11" s="6"/>
      <c r="F11" s="6"/>
      <c r="G11" s="6"/>
      <c r="H11" s="6"/>
      <c r="I11" s="6"/>
      <c r="J11" s="6" t="str">
        <f>IF(P11="a","Anders schaken",IF(P11=1,O11&amp;"e ronde ic",""))</f>
        <v>2e ronde ic</v>
      </c>
      <c r="K11" s="47"/>
      <c r="L11" s="57"/>
      <c r="M11" s="4">
        <f>IF(N11=1,SUM($N$6:N11),"")</f>
        <v>2</v>
      </c>
      <c r="N11" s="69">
        <v>1</v>
      </c>
      <c r="O11" s="4">
        <f>IF(P11=1,SUM($P$6:P11),"")</f>
        <v>2</v>
      </c>
      <c r="P11" s="69">
        <v>1</v>
      </c>
      <c r="Q11" s="1"/>
    </row>
    <row r="12" spans="1:17" s="4" customFormat="1" x14ac:dyDescent="0.2">
      <c r="A12" s="84">
        <v>45190</v>
      </c>
      <c r="B12" s="5"/>
      <c r="C12" s="6"/>
      <c r="D12" s="6"/>
      <c r="E12" s="31" t="s">
        <v>66</v>
      </c>
      <c r="F12" s="6"/>
      <c r="G12" s="6"/>
      <c r="H12" s="6"/>
      <c r="I12" s="6"/>
      <c r="J12" s="6"/>
      <c r="K12" s="47"/>
      <c r="L12" s="57"/>
      <c r="N12" s="69"/>
      <c r="P12" s="69"/>
      <c r="Q12" s="1"/>
    </row>
    <row r="13" spans="1:17" s="4" customFormat="1" x14ac:dyDescent="0.2">
      <c r="A13" s="84">
        <f>A11+7</f>
        <v>45191</v>
      </c>
      <c r="B13" s="5">
        <v>1</v>
      </c>
      <c r="C13" s="6" t="str">
        <f>IF(N13="a","Anders schaken",IF(N13=1,M13&amp;"e ronde ic",""))</f>
        <v>3e ronde ic</v>
      </c>
      <c r="D13" s="6">
        <f>COUNTA(E13:I13)</f>
        <v>0</v>
      </c>
      <c r="E13" s="6"/>
      <c r="F13" s="6"/>
      <c r="G13" s="6"/>
      <c r="H13" s="6"/>
      <c r="I13" s="6"/>
      <c r="J13" s="6" t="str">
        <f>IF(P13="a","Anders schaken",IF(P13=1,O13&amp;"e ronde ic",""))</f>
        <v/>
      </c>
      <c r="K13" s="47"/>
      <c r="L13" s="57"/>
      <c r="M13" s="4">
        <f>IF(N13=1,SUM($N$6:N13),"")</f>
        <v>3</v>
      </c>
      <c r="N13" s="69">
        <v>1</v>
      </c>
      <c r="O13" s="4" t="str">
        <f>IF(P13=1,SUM($P$6:P13),"")</f>
        <v/>
      </c>
      <c r="P13" s="69">
        <v>2</v>
      </c>
      <c r="Q13" s="1"/>
    </row>
    <row r="14" spans="1:17" s="4" customFormat="1" x14ac:dyDescent="0.2">
      <c r="A14" s="84">
        <f>A13+7</f>
        <v>45198</v>
      </c>
      <c r="B14" s="5">
        <v>1</v>
      </c>
      <c r="C14" s="97" t="s">
        <v>50</v>
      </c>
      <c r="D14" s="95"/>
      <c r="E14" s="95"/>
      <c r="F14" s="95"/>
      <c r="G14" s="95"/>
      <c r="H14" s="95"/>
      <c r="I14" s="95"/>
      <c r="J14" s="6" t="str">
        <f>IF(P14="a","Anders schaken",IF(P14=1,O14&amp;"e ronde ic",""))</f>
        <v>5e ronde ic</v>
      </c>
      <c r="K14" s="51"/>
      <c r="L14" s="57"/>
      <c r="M14" s="4" t="str">
        <f>IF(N14=1,SUM($N$6:N15),"")</f>
        <v/>
      </c>
      <c r="N14" s="69" t="s">
        <v>30</v>
      </c>
      <c r="O14" s="4">
        <f>IF(P14=1,SUM($P$6:P15),"")</f>
        <v>5</v>
      </c>
      <c r="P14" s="70">
        <v>1</v>
      </c>
      <c r="Q14" s="1"/>
    </row>
    <row r="15" spans="1:17" ht="15.75" x14ac:dyDescent="0.25">
      <c r="A15" s="30" t="str">
        <f>"oktober " &amp; E1</f>
        <v>oktober 2023</v>
      </c>
      <c r="B15" s="7"/>
      <c r="C15" s="8"/>
      <c r="D15" s="8"/>
      <c r="E15" s="8"/>
      <c r="F15" s="8"/>
      <c r="G15" s="8"/>
      <c r="H15" s="8"/>
      <c r="I15" s="8"/>
      <c r="J15" s="8"/>
      <c r="K15" s="49"/>
      <c r="L15" s="57"/>
      <c r="M15" s="4" t="str">
        <f>IF(N15=1,SUM($N$6:N15),"")</f>
        <v/>
      </c>
      <c r="N15" s="67"/>
      <c r="O15" s="4" t="str">
        <f>IF(P15=1,SUM($P$6:P15),"")</f>
        <v/>
      </c>
      <c r="P15" s="67"/>
    </row>
    <row r="16" spans="1:17" s="4" customFormat="1" x14ac:dyDescent="0.2">
      <c r="A16" s="84">
        <f>A14+7</f>
        <v>45205</v>
      </c>
      <c r="B16" s="5">
        <v>1</v>
      </c>
      <c r="C16" s="6" t="str">
        <f t="shared" ref="C16:C19" si="0">IF(N16="a","Anders schaken",IF(N16=1,M16&amp;"e ronde ic",""))</f>
        <v>4e ronde ic</v>
      </c>
      <c r="D16" s="6">
        <f>COUNTA(E16:I16)</f>
        <v>0</v>
      </c>
      <c r="E16" s="6"/>
      <c r="F16" s="6"/>
      <c r="G16" s="6"/>
      <c r="H16" s="6"/>
      <c r="I16" s="6"/>
      <c r="J16" s="6" t="str">
        <f>IF(P16="a","Anders schaken",IF(P16=1,O16&amp;"e ronde ic",""))</f>
        <v>6e ronde ic</v>
      </c>
      <c r="K16" s="51"/>
      <c r="L16" s="57"/>
      <c r="M16" s="4">
        <f>IF(N16=1,SUM($N$6:N16),"")</f>
        <v>4</v>
      </c>
      <c r="N16" s="69">
        <v>1</v>
      </c>
      <c r="O16" s="4">
        <f>IF(P16=1,SUM($P$6:P16),"")</f>
        <v>6</v>
      </c>
      <c r="P16" s="70">
        <v>1</v>
      </c>
      <c r="Q16" s="1"/>
    </row>
    <row r="17" spans="1:17" s="4" customFormat="1" x14ac:dyDescent="0.2">
      <c r="A17" s="84">
        <f>A16+7</f>
        <v>45212</v>
      </c>
      <c r="B17" s="5">
        <v>1</v>
      </c>
      <c r="C17" s="6" t="str">
        <f t="shared" si="0"/>
        <v>5e ronde ic</v>
      </c>
      <c r="D17" s="6">
        <f>COUNTA(E17:I17)</f>
        <v>1</v>
      </c>
      <c r="E17" s="32" t="s">
        <v>65</v>
      </c>
      <c r="F17" s="6"/>
      <c r="G17" s="6"/>
      <c r="H17" s="6"/>
      <c r="I17" s="6"/>
      <c r="J17" s="6" t="str">
        <f>IF(P17="a","Anders schaken",IF(P17=1,O17&amp;"e ronde ic",""))</f>
        <v>7e ronde ic</v>
      </c>
      <c r="K17" s="51"/>
      <c r="L17" s="57"/>
      <c r="M17" s="4">
        <f>IF(N17=1,SUM($N$6:N17),"")</f>
        <v>5</v>
      </c>
      <c r="N17" s="69">
        <v>1</v>
      </c>
      <c r="O17" s="4">
        <f>IF(P17=1,SUM($P$6:P17),"")</f>
        <v>7</v>
      </c>
      <c r="P17" s="70">
        <v>1</v>
      </c>
      <c r="Q17" s="1"/>
    </row>
    <row r="18" spans="1:17" s="4" customFormat="1" x14ac:dyDescent="0.2">
      <c r="A18" s="84">
        <f>A17+7</f>
        <v>45219</v>
      </c>
      <c r="B18" s="5">
        <v>1</v>
      </c>
      <c r="C18" s="6" t="str">
        <f t="shared" si="0"/>
        <v>6e ronde ic</v>
      </c>
      <c r="D18" s="6">
        <f>COUNTA(E18:I18)</f>
        <v>0</v>
      </c>
      <c r="E18" s="6"/>
      <c r="F18" s="6"/>
      <c r="G18" s="6"/>
      <c r="H18" s="6"/>
      <c r="I18" s="6"/>
      <c r="J18" s="37" t="str">
        <f>"geen schaken herfstvakantie "&amp;'Vrijedagen 2022-2023'!$B$2</f>
        <v xml:space="preserve">geen schaken herfstvakantie 14-10/22-10 </v>
      </c>
      <c r="K18" s="51"/>
      <c r="L18" s="57"/>
      <c r="M18" s="4">
        <f>IF(N18=1,SUM($N$6:N18),"")</f>
        <v>6</v>
      </c>
      <c r="N18" s="69">
        <v>1</v>
      </c>
      <c r="O18" s="4" t="str">
        <f>IF(P18=1,SUM($P$6:P18),"")</f>
        <v/>
      </c>
      <c r="P18" s="70"/>
      <c r="Q18" s="1"/>
    </row>
    <row r="19" spans="1:17" s="22" customFormat="1" x14ac:dyDescent="0.2">
      <c r="A19" s="84">
        <f>A18+7</f>
        <v>45226</v>
      </c>
      <c r="B19" s="5">
        <v>1</v>
      </c>
      <c r="C19" s="6" t="str">
        <f t="shared" si="0"/>
        <v>7e ronde ic</v>
      </c>
      <c r="D19" s="6">
        <f>COUNTA(E19:I19)</f>
        <v>0</v>
      </c>
      <c r="E19" s="6"/>
      <c r="F19" s="6"/>
      <c r="G19" s="6"/>
      <c r="H19" s="6"/>
      <c r="I19" s="6"/>
      <c r="J19" s="6" t="str">
        <f>IF(P19="a","Anders schaken",IF(P19=1,O19&amp;"e ronde ic",""))</f>
        <v>8e ronde ic</v>
      </c>
      <c r="K19" s="51"/>
      <c r="L19" s="57"/>
      <c r="M19" s="4">
        <f>IF(N19=1,SUM($N$6:N19),"")</f>
        <v>7</v>
      </c>
      <c r="N19" s="69">
        <v>1</v>
      </c>
      <c r="O19" s="4">
        <f>IF(P19=1,SUM($P$6:P19),"")</f>
        <v>8</v>
      </c>
      <c r="P19" s="69">
        <v>1</v>
      </c>
      <c r="Q19" s="1"/>
    </row>
    <row r="20" spans="1:17" s="22" customFormat="1" x14ac:dyDescent="0.2">
      <c r="A20" s="84">
        <f>A19+3</f>
        <v>45229</v>
      </c>
      <c r="B20" s="5"/>
      <c r="C20" s="6"/>
      <c r="D20" s="6"/>
      <c r="E20" s="6"/>
      <c r="F20" s="81" t="s">
        <v>72</v>
      </c>
      <c r="G20" s="6"/>
      <c r="H20" s="6"/>
      <c r="I20" s="6"/>
      <c r="J20" s="6"/>
      <c r="K20" s="51"/>
      <c r="L20" s="57"/>
      <c r="M20" s="4"/>
      <c r="N20" s="71"/>
      <c r="O20" s="4"/>
      <c r="P20" s="71"/>
      <c r="Q20" s="1"/>
    </row>
    <row r="21" spans="1:17" ht="15.75" x14ac:dyDescent="0.25">
      <c r="A21" s="30" t="str">
        <f>"november " &amp; E1</f>
        <v>november 2023</v>
      </c>
      <c r="B21" s="7"/>
      <c r="C21" s="8"/>
      <c r="D21" s="8"/>
      <c r="E21" s="8"/>
      <c r="F21" s="8"/>
      <c r="G21" s="8"/>
      <c r="H21" s="8"/>
      <c r="I21" s="8"/>
      <c r="J21" s="8"/>
      <c r="K21" s="49"/>
      <c r="L21" s="57"/>
      <c r="M21" s="4" t="str">
        <f>IF(N21=1,SUM($N$6:N21),"")</f>
        <v/>
      </c>
      <c r="N21" s="67"/>
      <c r="O21" s="4" t="str">
        <f>IF(P21=1,SUM($P$6:P21),"")</f>
        <v/>
      </c>
      <c r="P21" s="67"/>
    </row>
    <row r="22" spans="1:17" s="22" customFormat="1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M22" s="4"/>
      <c r="N22" s="67"/>
      <c r="O22" s="4"/>
      <c r="P22" s="67"/>
      <c r="Q22" s="1"/>
    </row>
    <row r="23" spans="1:17" s="22" customFormat="1" x14ac:dyDescent="0.2">
      <c r="A23" s="84">
        <v>45232</v>
      </c>
      <c r="B23" s="51"/>
      <c r="C23" s="51"/>
      <c r="D23" s="51"/>
      <c r="E23" s="81" t="s">
        <v>73</v>
      </c>
      <c r="F23" s="51"/>
      <c r="G23" s="51"/>
      <c r="H23" s="51"/>
      <c r="I23" s="51"/>
      <c r="J23" s="51"/>
      <c r="K23" s="51"/>
      <c r="L23" s="57"/>
      <c r="M23" s="4"/>
      <c r="N23" s="69"/>
      <c r="O23" s="4"/>
      <c r="P23" s="69"/>
      <c r="Q23" s="1"/>
    </row>
    <row r="24" spans="1:17" x14ac:dyDescent="0.2">
      <c r="A24" s="84">
        <f>A19+7</f>
        <v>45233</v>
      </c>
      <c r="B24" s="5">
        <v>1</v>
      </c>
      <c r="C24" s="6" t="str">
        <f>IF(N24="a","Anders schaken",IF(N24=1,M24&amp;"e ronde ic",""))</f>
        <v>8e ronde ic</v>
      </c>
      <c r="D24" s="6">
        <f>COUNTA(E24:I24)</f>
        <v>0</v>
      </c>
      <c r="E24" s="6"/>
      <c r="F24" s="6"/>
      <c r="G24" s="6"/>
      <c r="H24" s="6"/>
      <c r="I24" s="6"/>
      <c r="J24" s="6" t="str">
        <f>IF(P24="a","Anders schaken",IF(P24=1,O24&amp;"e ronde ic",""))</f>
        <v>9e ronde ic</v>
      </c>
      <c r="K24" s="51"/>
      <c r="L24" s="57"/>
      <c r="M24" s="4">
        <f>IF(N24=1,SUM($N$6:N24),"")</f>
        <v>8</v>
      </c>
      <c r="N24" s="69">
        <v>1</v>
      </c>
      <c r="O24" s="4">
        <f>IF(P24=1,SUM($P$6:P24),"")</f>
        <v>9</v>
      </c>
      <c r="P24" s="69">
        <v>1</v>
      </c>
    </row>
    <row r="25" spans="1:17" s="22" customFormat="1" x14ac:dyDescent="0.2">
      <c r="A25" s="84">
        <f>A27+1</f>
        <v>45246</v>
      </c>
      <c r="B25" s="5"/>
      <c r="C25" s="6"/>
      <c r="D25" s="6"/>
      <c r="E25" s="6"/>
      <c r="F25" s="6"/>
      <c r="G25" s="6"/>
      <c r="H25" s="81" t="s">
        <v>84</v>
      </c>
      <c r="I25" s="6"/>
      <c r="J25" s="6"/>
      <c r="K25" s="6"/>
      <c r="L25" s="57"/>
      <c r="M25" s="4"/>
      <c r="N25" s="69"/>
      <c r="O25" s="4"/>
      <c r="P25" s="69"/>
      <c r="Q25" s="1"/>
    </row>
    <row r="26" spans="1:17" s="4" customFormat="1" x14ac:dyDescent="0.2">
      <c r="A26" s="84">
        <f>A24+7</f>
        <v>45240</v>
      </c>
      <c r="B26" s="5">
        <v>1</v>
      </c>
      <c r="C26" s="6" t="str">
        <f>IF(N26="a","Anders schaken",IF(N26=1,M26&amp;"e ronde ic",""))</f>
        <v>9e ronde ic</v>
      </c>
      <c r="D26" s="6">
        <f>COUNTA(E26:I26)</f>
        <v>1</v>
      </c>
      <c r="E26" s="6"/>
      <c r="F26" s="6"/>
      <c r="G26" s="81" t="s">
        <v>78</v>
      </c>
      <c r="H26" s="6"/>
      <c r="I26" s="6"/>
      <c r="J26" s="6" t="str">
        <f>IF(P26="a","Anders schaken",IF(P26=1,O26&amp;"e ronde ic",""))</f>
        <v>10e ronde ic</v>
      </c>
      <c r="K26" s="51"/>
      <c r="L26" s="57"/>
      <c r="M26" s="4">
        <f>IF(N26=1,SUM($N$6:N26),"")</f>
        <v>9</v>
      </c>
      <c r="N26" s="69">
        <v>1</v>
      </c>
      <c r="O26" s="4">
        <f>IF(P26=1,SUM($P$6:P26),"")</f>
        <v>10</v>
      </c>
      <c r="P26" s="69">
        <v>1</v>
      </c>
      <c r="Q26" s="1"/>
    </row>
    <row r="27" spans="1:17" s="22" customFormat="1" x14ac:dyDescent="0.2">
      <c r="A27" s="84">
        <f>A28-2</f>
        <v>45245</v>
      </c>
      <c r="B27" s="5"/>
      <c r="C27" s="6"/>
      <c r="D27" s="6"/>
      <c r="E27" s="6"/>
      <c r="F27" s="6"/>
      <c r="G27" s="6"/>
      <c r="H27" s="6"/>
      <c r="I27" s="6"/>
      <c r="J27" s="6"/>
      <c r="K27" s="51"/>
      <c r="L27" s="57"/>
      <c r="M27" s="4" t="str">
        <f>IF(N27=1,SUM($N$6:N27),"")</f>
        <v/>
      </c>
      <c r="N27" s="69"/>
      <c r="O27" s="4"/>
      <c r="P27" s="69"/>
      <c r="Q27" s="1"/>
    </row>
    <row r="28" spans="1:17" s="4" customFormat="1" x14ac:dyDescent="0.2">
      <c r="A28" s="84">
        <f>A26+7</f>
        <v>45247</v>
      </c>
      <c r="B28" s="5">
        <v>1</v>
      </c>
      <c r="C28" s="6" t="str">
        <f>IF(N28="a","Anders schaken",IF(N28=1,M28&amp;"e ronde ic",""))</f>
        <v>10e ronde ic</v>
      </c>
      <c r="D28" s="6">
        <f>COUNTA(E28:I28)</f>
        <v>0</v>
      </c>
      <c r="E28" s="6"/>
      <c r="F28" s="6"/>
      <c r="G28" s="6"/>
      <c r="H28" s="6"/>
      <c r="I28" s="6"/>
      <c r="J28" s="6" t="str">
        <f>IF(P28="a","Anders schaken",IF(P28=1,O28&amp;"e ronde ic",""))</f>
        <v>11e ronde ic</v>
      </c>
      <c r="K28" s="52"/>
      <c r="L28" s="57"/>
      <c r="M28" s="4">
        <f>IF(N28=1,SUM($N$6:N28),"")</f>
        <v>10</v>
      </c>
      <c r="N28" s="69">
        <v>1</v>
      </c>
      <c r="O28" s="4">
        <f>IF(P28=1,SUM($P$6:P28),"")</f>
        <v>11</v>
      </c>
      <c r="P28" s="69">
        <v>1</v>
      </c>
      <c r="Q28" s="1"/>
    </row>
    <row r="29" spans="1:17" s="4" customFormat="1" x14ac:dyDescent="0.2">
      <c r="A29" s="84">
        <f>A28+7</f>
        <v>45254</v>
      </c>
      <c r="B29" s="5">
        <v>1</v>
      </c>
      <c r="C29" s="6" t="str">
        <f>IF(N29="a","Anders schaken",IF(N29=1,M29&amp;"e ronde ic",""))</f>
        <v>11e ronde ic</v>
      </c>
      <c r="D29" s="6">
        <f>COUNTA(E29:I29)</f>
        <v>1</v>
      </c>
      <c r="E29" s="6"/>
      <c r="F29" s="6"/>
      <c r="G29" s="6"/>
      <c r="H29" s="6"/>
      <c r="I29" s="32" t="s">
        <v>89</v>
      </c>
      <c r="J29" s="6" t="str">
        <f>IF(P29="a","Anders schaken",IF(P29=1,O29&amp;"e ronde ic",""))</f>
        <v>12e ronde ic</v>
      </c>
      <c r="K29" s="49"/>
      <c r="L29" s="57"/>
      <c r="M29" s="4">
        <f>IF(N29=1,SUM($N$6:N29),"")</f>
        <v>11</v>
      </c>
      <c r="N29" s="69">
        <v>1</v>
      </c>
      <c r="O29" s="4">
        <f>IF(P29=1,SUM($P$6:P29),"")</f>
        <v>12</v>
      </c>
      <c r="P29" s="70">
        <v>1</v>
      </c>
      <c r="Q29" s="1"/>
    </row>
    <row r="30" spans="1:17" s="4" customFormat="1" ht="15.75" x14ac:dyDescent="0.25">
      <c r="A30" s="83" t="str">
        <f>"december " &amp;E1</f>
        <v>december 2023</v>
      </c>
      <c r="B30" s="7"/>
      <c r="C30" s="8"/>
      <c r="D30" s="8"/>
      <c r="E30" s="8"/>
      <c r="F30" s="8"/>
      <c r="G30" s="8"/>
      <c r="H30" s="8"/>
      <c r="I30" s="8"/>
      <c r="J30" s="8"/>
      <c r="K30" s="49"/>
      <c r="L30" s="57"/>
      <c r="M30" s="4" t="str">
        <f>IF(N30=1,SUM($N$6:N30),"")</f>
        <v/>
      </c>
      <c r="N30" s="67"/>
      <c r="O30" s="4" t="str">
        <f>IF(P30=1,SUM($P$6:P30),"")</f>
        <v/>
      </c>
      <c r="P30" s="67"/>
      <c r="Q30" s="1"/>
    </row>
    <row r="31" spans="1:17" s="4" customFormat="1" x14ac:dyDescent="0.2">
      <c r="A31" s="84">
        <f>A29+7</f>
        <v>45261</v>
      </c>
      <c r="B31" s="5">
        <v>1</v>
      </c>
      <c r="C31" s="62" t="s">
        <v>32</v>
      </c>
      <c r="D31" s="62">
        <f>COUNTA(E31:I31)</f>
        <v>0</v>
      </c>
      <c r="E31" s="62"/>
      <c r="F31" s="62"/>
      <c r="G31" s="62"/>
      <c r="H31" s="62"/>
      <c r="I31" s="62"/>
      <c r="J31" s="62" t="s">
        <v>33</v>
      </c>
      <c r="K31" s="49"/>
      <c r="L31" s="57"/>
      <c r="M31" s="4" t="str">
        <f>IF(N31=1,SUM($N$6:N31),"")</f>
        <v/>
      </c>
      <c r="N31" s="69">
        <v>0</v>
      </c>
      <c r="O31" s="4" t="str">
        <f>IF(P31=1,SUM($P$6:P31),"")</f>
        <v/>
      </c>
      <c r="P31" s="70">
        <v>0</v>
      </c>
      <c r="Q31" s="1"/>
    </row>
    <row r="32" spans="1:17" s="4" customFormat="1" x14ac:dyDescent="0.2">
      <c r="A32" s="84">
        <f>A31+7</f>
        <v>45268</v>
      </c>
      <c r="B32" s="5">
        <v>1</v>
      </c>
      <c r="C32" s="6" t="str">
        <f>IF(N32="a","Anders schaken",IF(N32=1,M32&amp;"e ronde ic",""))</f>
        <v>12e ronde ic</v>
      </c>
      <c r="D32" s="6">
        <f>COUNTA(E32:I32)</f>
        <v>1</v>
      </c>
      <c r="E32" s="6"/>
      <c r="F32" s="6"/>
      <c r="G32" s="6"/>
      <c r="H32" s="32" t="s">
        <v>85</v>
      </c>
      <c r="I32" s="6"/>
      <c r="J32" s="6" t="str">
        <f>IF(P32="a","Anders schaken",IF(P32=1,O32&amp;"e ronde ic",""))</f>
        <v>13e ronde ic</v>
      </c>
      <c r="K32" s="51"/>
      <c r="L32" s="57"/>
      <c r="M32" s="4">
        <f>IF(N32=1,SUM($N$6:N32),"")</f>
        <v>12</v>
      </c>
      <c r="N32" s="69">
        <v>1</v>
      </c>
      <c r="O32" s="4">
        <f>IF(P32=1,SUM($P$6:P32),"")</f>
        <v>13</v>
      </c>
      <c r="P32" s="70">
        <v>1</v>
      </c>
      <c r="Q32" s="1"/>
    </row>
    <row r="33" spans="1:19" s="4" customFormat="1" x14ac:dyDescent="0.2">
      <c r="A33" s="84">
        <f>A32+7</f>
        <v>45275</v>
      </c>
      <c r="B33" s="5">
        <v>1</v>
      </c>
      <c r="C33" s="6" t="str">
        <f>IF(N33="a","Anders schaken",IF(N33=1,M33&amp;"e ronde ic",""))</f>
        <v>13e ronde ic</v>
      </c>
      <c r="D33" s="6">
        <f>COUNTA(E33:I33)</f>
        <v>2</v>
      </c>
      <c r="E33" s="6"/>
      <c r="F33" s="6"/>
      <c r="G33" s="32" t="s">
        <v>79</v>
      </c>
      <c r="H33" s="6"/>
      <c r="I33" s="81" t="s">
        <v>90</v>
      </c>
      <c r="J33" s="6" t="str">
        <f>IF(P33="a","Anders schaken",IF(P33=1,O33&amp;"e ronde ic",""))</f>
        <v>14e ronde ic</v>
      </c>
      <c r="L33" s="57"/>
      <c r="M33" s="4">
        <f>IF(N33=1,SUM($N$6:N33),"")</f>
        <v>13</v>
      </c>
      <c r="N33" s="69">
        <v>1</v>
      </c>
      <c r="O33" s="4">
        <f>IF(P33=1,SUM($P$6:P33),"")</f>
        <v>14</v>
      </c>
      <c r="P33" s="69">
        <v>1</v>
      </c>
      <c r="Q33" s="1"/>
    </row>
    <row r="34" spans="1:19" x14ac:dyDescent="0.2">
      <c r="A34" s="84">
        <f>A33+7</f>
        <v>45282</v>
      </c>
      <c r="B34" s="5"/>
      <c r="C34" s="6" t="str">
        <f>IF(N34="a","Anders schaken",IF(N34=1,M34&amp;"e ronde ic",""))</f>
        <v>14e ronde ic</v>
      </c>
      <c r="D34" s="6">
        <f>COUNTA(E34:I34)</f>
        <v>0</v>
      </c>
      <c r="E34" s="6"/>
      <c r="F34" s="6"/>
      <c r="G34" s="6"/>
      <c r="H34" s="6"/>
      <c r="I34" s="6"/>
      <c r="J34" s="6" t="str">
        <f>IF(P34="a","Anders schaken",IF(P34=1,O34&amp;"e ronde ic",""))</f>
        <v>15e ronde ic</v>
      </c>
      <c r="L34" s="57"/>
      <c r="M34" s="4">
        <f>IF(N34=1,SUM($N$6:N34),"")</f>
        <v>14</v>
      </c>
      <c r="N34" s="70">
        <v>1</v>
      </c>
      <c r="O34" s="4">
        <f>IF(P34=1,SUM($P$6:P34),"")</f>
        <v>15</v>
      </c>
      <c r="P34" s="69">
        <v>1</v>
      </c>
      <c r="R34" s="4"/>
      <c r="S34" s="4"/>
    </row>
    <row r="35" spans="1:19" s="4" customFormat="1" x14ac:dyDescent="0.2">
      <c r="A35" s="84">
        <f>A34+7</f>
        <v>45289</v>
      </c>
      <c r="B35" s="5">
        <v>1</v>
      </c>
      <c r="C35" s="9" t="s">
        <v>4</v>
      </c>
      <c r="D35" s="9"/>
      <c r="E35" s="9"/>
      <c r="F35" s="9"/>
      <c r="G35" s="9"/>
      <c r="H35" s="9"/>
      <c r="I35" s="9"/>
      <c r="J35" s="37" t="str">
        <f>"geen schaken kerstvakantie "&amp;'Vrijedagen 2022-2023'!$B$3</f>
        <v xml:space="preserve">geen schaken kerstvakantie 23-12/07-01 </v>
      </c>
      <c r="K35" s="47" t="s">
        <v>23</v>
      </c>
      <c r="L35" s="57"/>
      <c r="M35" s="4" t="str">
        <f>IF(N35=1,SUM($N$6:N35),"")</f>
        <v/>
      </c>
      <c r="N35" s="70" t="s">
        <v>5</v>
      </c>
      <c r="O35" s="4" t="str">
        <f>IF(P35=1,SUM($P$6:P35),"")</f>
        <v/>
      </c>
      <c r="P35" s="70" t="s">
        <v>5</v>
      </c>
      <c r="Q35" s="1"/>
      <c r="R35" s="1"/>
      <c r="S35" s="1"/>
    </row>
    <row r="36" spans="1:19" s="4" customFormat="1" ht="15.75" x14ac:dyDescent="0.25">
      <c r="A36" s="83" t="str">
        <f>"januari "&amp;F1</f>
        <v>januari 2024</v>
      </c>
      <c r="B36" s="38"/>
      <c r="C36" s="39"/>
      <c r="D36" s="39"/>
      <c r="E36" s="39"/>
      <c r="F36" s="39"/>
      <c r="G36" s="39"/>
      <c r="H36" s="39"/>
      <c r="I36" s="39"/>
      <c r="J36" s="40"/>
      <c r="K36" s="53"/>
      <c r="L36" s="57"/>
      <c r="M36" s="4" t="str">
        <f>IF(N36=1,SUM($N$6:N36),"")</f>
        <v/>
      </c>
      <c r="N36" s="67"/>
      <c r="O36" s="4" t="str">
        <f>IF(P36=1,SUM($P$6:P36),"")</f>
        <v/>
      </c>
      <c r="P36" s="67"/>
      <c r="Q36" s="1"/>
    </row>
    <row r="37" spans="1:19" s="4" customFormat="1" x14ac:dyDescent="0.2">
      <c r="A37" s="84">
        <f>A35+7</f>
        <v>45296</v>
      </c>
      <c r="B37" s="5">
        <v>1</v>
      </c>
      <c r="C37" s="6" t="str">
        <f>IF(N37="a","Anders schaken",IF(N37=1,M37&amp;"e ronde ic",""))</f>
        <v>15e ronde ic</v>
      </c>
      <c r="D37" s="6">
        <f>COUNTA(E37:I37)</f>
        <v>0</v>
      </c>
      <c r="E37" s="6"/>
      <c r="F37" s="6"/>
      <c r="G37" s="6"/>
      <c r="H37" s="6"/>
      <c r="I37" s="6"/>
      <c r="J37" s="37" t="str">
        <f>"geen schaken kerstvakantie "&amp;'Vrijedagen 2022-2023'!$B$3</f>
        <v xml:space="preserve">geen schaken kerstvakantie 23-12/07-01 </v>
      </c>
      <c r="K37" s="49"/>
      <c r="L37" s="57"/>
      <c r="M37" s="4">
        <f>IF(N37=1,SUM($N$6:N37),"")</f>
        <v>15</v>
      </c>
      <c r="N37" s="70">
        <v>1</v>
      </c>
      <c r="O37" s="4" t="str">
        <f>IF(P37=1,SUM($P$6:P37),"")</f>
        <v/>
      </c>
      <c r="P37" s="70"/>
      <c r="Q37" s="1"/>
    </row>
    <row r="38" spans="1:19" s="4" customFormat="1" x14ac:dyDescent="0.2">
      <c r="A38" s="84">
        <f>A37+3</f>
        <v>45299</v>
      </c>
      <c r="B38" s="5"/>
      <c r="C38" s="6"/>
      <c r="D38" s="6"/>
      <c r="E38" s="6"/>
      <c r="F38" s="6"/>
      <c r="G38" s="81" t="s">
        <v>83</v>
      </c>
      <c r="H38" s="6"/>
      <c r="I38" s="6"/>
      <c r="J38" s="6"/>
      <c r="K38" s="49"/>
      <c r="L38" s="57"/>
      <c r="N38" s="70"/>
      <c r="P38" s="70"/>
      <c r="Q38" s="1"/>
    </row>
    <row r="39" spans="1:19" s="4" customFormat="1" x14ac:dyDescent="0.2">
      <c r="A39" s="84">
        <f>A37+7</f>
        <v>45303</v>
      </c>
      <c r="B39" s="5">
        <v>1</v>
      </c>
      <c r="C39" s="6" t="str">
        <f>IF(N39="a","Anders schaken",IF(N39=1,M39&amp;"e ronde ic",""))</f>
        <v>16e ronde ic</v>
      </c>
      <c r="D39" s="6">
        <f>COUNTA(E39:I39)</f>
        <v>1</v>
      </c>
      <c r="E39" s="6"/>
      <c r="F39" s="6"/>
      <c r="G39" s="6"/>
      <c r="H39" s="81" t="s">
        <v>86</v>
      </c>
      <c r="I39" s="6"/>
      <c r="J39" s="6" t="str">
        <f>IF(P39="a","Anders schaken",IF(P39=1,O39&amp;"e ronde ic",""))</f>
        <v>16e ronde ic</v>
      </c>
      <c r="K39" s="49"/>
      <c r="L39" s="57"/>
      <c r="M39" s="4">
        <f>IF(N39=1,SUM($N$6:N39),"")</f>
        <v>16</v>
      </c>
      <c r="N39" s="70">
        <v>1</v>
      </c>
      <c r="O39" s="4">
        <f>IF(P39=1,SUM($P$6:P39),"")</f>
        <v>16</v>
      </c>
      <c r="P39" s="69">
        <v>1</v>
      </c>
      <c r="Q39" s="1"/>
    </row>
    <row r="40" spans="1:19" s="4" customFormat="1" x14ac:dyDescent="0.2">
      <c r="A40" s="84">
        <v>45306</v>
      </c>
      <c r="B40" s="5"/>
      <c r="C40" s="6"/>
      <c r="D40" s="6"/>
      <c r="E40" s="31" t="s">
        <v>63</v>
      </c>
      <c r="F40" s="6"/>
      <c r="G40" s="6"/>
      <c r="H40" s="6"/>
      <c r="I40" s="6"/>
      <c r="J40" s="6"/>
      <c r="K40" s="49"/>
      <c r="L40" s="57"/>
      <c r="N40" s="70"/>
      <c r="P40" s="69"/>
      <c r="Q40" s="1"/>
      <c r="R40" s="22"/>
    </row>
    <row r="41" spans="1:19" s="4" customFormat="1" x14ac:dyDescent="0.2">
      <c r="A41" s="84">
        <f>A39+7</f>
        <v>45310</v>
      </c>
      <c r="B41" s="5">
        <v>1</v>
      </c>
      <c r="C41" s="6" t="str">
        <f>IF(N41="a","Anders schaken",IF(N41=1,M41&amp;"e ronde ic",""))</f>
        <v>17e ronde ic</v>
      </c>
      <c r="D41" s="6">
        <f>COUNTA(E41:I41)</f>
        <v>1</v>
      </c>
      <c r="E41" s="6"/>
      <c r="F41" s="6"/>
      <c r="G41" s="6"/>
      <c r="H41" s="6"/>
      <c r="I41" s="32" t="s">
        <v>91</v>
      </c>
      <c r="J41" s="6" t="str">
        <f>IF(P41="a","Anders schaken",IF(P41=1,O41&amp;"e ronde ic",""))</f>
        <v>17e ronde ic</v>
      </c>
      <c r="K41" s="51"/>
      <c r="L41" s="57"/>
      <c r="M41" s="4">
        <f>IF(N41=1,SUM($N$6:N41),"")</f>
        <v>17</v>
      </c>
      <c r="N41" s="69">
        <v>1</v>
      </c>
      <c r="O41" s="4">
        <f>IF(P41=1,SUM($P$6:P41),"")</f>
        <v>17</v>
      </c>
      <c r="P41" s="69">
        <v>1</v>
      </c>
      <c r="Q41" s="1"/>
      <c r="R41" s="22"/>
    </row>
    <row r="42" spans="1:19" s="4" customFormat="1" x14ac:dyDescent="0.2">
      <c r="A42" s="84">
        <f>A41+7</f>
        <v>45317</v>
      </c>
      <c r="B42" s="5">
        <v>1</v>
      </c>
      <c r="C42" s="6" t="str">
        <f>IF(N42="a","Anders schaken",IF(N42=1,M42&amp;"e ronde ic",""))</f>
        <v>18e ronde ic</v>
      </c>
      <c r="D42" s="6">
        <f>COUNTA(E42:I42)</f>
        <v>0</v>
      </c>
      <c r="E42" s="6"/>
      <c r="F42" s="6"/>
      <c r="G42" s="6"/>
      <c r="H42" s="6"/>
      <c r="I42" s="6"/>
      <c r="J42" s="6" t="str">
        <f>IF(P42="a","Anders schaken",IF(P42=1,O42&amp;"e ronde ic",""))</f>
        <v>18e ronde ic</v>
      </c>
      <c r="K42" s="51"/>
      <c r="L42" s="57"/>
      <c r="M42" s="4">
        <f>IF(N42=1,SUM($N$6:N42),"")</f>
        <v>18</v>
      </c>
      <c r="N42" s="69">
        <v>1</v>
      </c>
      <c r="O42" s="4">
        <f>IF(P42=1,SUM($P$6:P42),"")</f>
        <v>18</v>
      </c>
      <c r="P42" s="76">
        <v>1</v>
      </c>
      <c r="Q42" s="1"/>
      <c r="S42" s="22"/>
    </row>
    <row r="43" spans="1:19" ht="15.75" x14ac:dyDescent="0.25">
      <c r="A43" s="83" t="str">
        <f>"februari "&amp;F1</f>
        <v>februari 2024</v>
      </c>
      <c r="B43" s="7"/>
      <c r="C43" s="8"/>
      <c r="D43" s="8"/>
      <c r="E43" s="8"/>
      <c r="F43" s="8"/>
      <c r="G43" s="8"/>
      <c r="H43" s="8"/>
      <c r="I43" s="8"/>
      <c r="J43" s="8"/>
      <c r="K43" s="49"/>
      <c r="L43" s="57"/>
      <c r="M43" s="4" t="str">
        <f>IF(N43=1,SUM($N$6:N43),"")</f>
        <v/>
      </c>
      <c r="N43" s="67"/>
      <c r="O43" s="4" t="str">
        <f>IF(P43=1,SUM($P$6:P43),"")</f>
        <v/>
      </c>
      <c r="P43" s="67"/>
      <c r="R43" s="4"/>
      <c r="S43" s="22"/>
    </row>
    <row r="44" spans="1:19" s="4" customFormat="1" x14ac:dyDescent="0.2">
      <c r="A44" s="84">
        <f>A42+7</f>
        <v>45324</v>
      </c>
      <c r="B44" s="5">
        <v>1</v>
      </c>
      <c r="C44" s="6" t="str">
        <f>IF(N44="a","Anders schaken",IF(N44=1,M44&amp;"e ronde ic",""))</f>
        <v>19e ronde ic</v>
      </c>
      <c r="D44" s="6">
        <f>COUNTA(E44:I44)</f>
        <v>1</v>
      </c>
      <c r="E44" s="6"/>
      <c r="F44" s="32" t="s">
        <v>74</v>
      </c>
      <c r="G44" s="6"/>
      <c r="H44" s="6"/>
      <c r="I44" s="6"/>
      <c r="J44" s="6" t="str">
        <f>IF(P44="a","Anders schaken",IF(P44=1,O44&amp;"e ronde ic",""))</f>
        <v>19e ronde ic</v>
      </c>
      <c r="K44" s="51"/>
      <c r="L44" s="57"/>
      <c r="M44" s="4">
        <f>IF(N44=1,SUM($N$6:N44),"")</f>
        <v>19</v>
      </c>
      <c r="N44" s="69">
        <v>1</v>
      </c>
      <c r="O44" s="4">
        <f>IF(P44=1,SUM($P$6:P44),"")</f>
        <v>19</v>
      </c>
      <c r="P44" s="69">
        <v>1</v>
      </c>
      <c r="Q44" s="1"/>
      <c r="S44" s="22"/>
    </row>
    <row r="45" spans="1:19" s="4" customFormat="1" x14ac:dyDescent="0.2">
      <c r="A45" s="84">
        <f>A44+7</f>
        <v>45331</v>
      </c>
      <c r="B45" s="5">
        <v>1</v>
      </c>
      <c r="C45" s="6" t="str">
        <f>IF(N45="a","Anders schaken",IF(N45=1,M45&amp;"e ronde ic",""))</f>
        <v>20e ronde ic</v>
      </c>
      <c r="D45" s="6">
        <f>COUNTA(E45:I45)</f>
        <v>1</v>
      </c>
      <c r="E45" s="6"/>
      <c r="F45" s="6"/>
      <c r="G45" s="6"/>
      <c r="H45" s="6"/>
      <c r="I45" s="81" t="s">
        <v>92</v>
      </c>
      <c r="J45" s="6" t="str">
        <f>IF(P45="a","Anders schaken",IF(P45=1,O45&amp;"e ronde ic",""))</f>
        <v>20e ronde ic</v>
      </c>
      <c r="K45" s="51"/>
      <c r="L45" s="57"/>
      <c r="M45" s="4">
        <f>IF(N45=1,SUM($N$6:N45),"")</f>
        <v>20</v>
      </c>
      <c r="N45" s="69">
        <v>1</v>
      </c>
      <c r="O45" s="4">
        <f>IF(P45=1,SUM($P$6:P45),"")</f>
        <v>20</v>
      </c>
      <c r="P45" s="69">
        <v>1</v>
      </c>
      <c r="Q45" s="1"/>
      <c r="R45" s="1"/>
    </row>
    <row r="46" spans="1:19" s="4" customFormat="1" ht="13.5" thickBot="1" x14ac:dyDescent="0.25">
      <c r="A46" s="84">
        <f>A45+7</f>
        <v>45338</v>
      </c>
      <c r="B46" s="5">
        <v>1</v>
      </c>
      <c r="C46" s="6" t="str">
        <f>IF(N46="a","Anders schaken",IF(N46=1,M46&amp;"e ronde ic",""))</f>
        <v>21e ronde ic</v>
      </c>
      <c r="D46" s="6">
        <f>COUNTA(E46:I46)</f>
        <v>1</v>
      </c>
      <c r="E46" s="32" t="s">
        <v>67</v>
      </c>
      <c r="F46" s="6"/>
      <c r="G46" s="6"/>
      <c r="H46" s="6"/>
      <c r="I46" s="6"/>
      <c r="J46" s="16" t="s">
        <v>27</v>
      </c>
      <c r="K46" s="51"/>
      <c r="L46" s="57"/>
      <c r="M46" s="4">
        <f>IF(N46=1,SUM($N$6:N46),"")</f>
        <v>21</v>
      </c>
      <c r="N46" s="69">
        <v>1</v>
      </c>
      <c r="P46" s="69"/>
      <c r="Q46" s="1"/>
      <c r="R46" s="1"/>
    </row>
    <row r="47" spans="1:19" s="4" customFormat="1" x14ac:dyDescent="0.2">
      <c r="A47" s="84">
        <f>A46+7</f>
        <v>45345</v>
      </c>
      <c r="B47" s="5">
        <v>1</v>
      </c>
      <c r="C47" s="6" t="str">
        <f>IF(N47="a","Anders schaken",IF(N47=1,M47&amp;"e ronde ic",""))</f>
        <v>22e ronde ic</v>
      </c>
      <c r="D47" s="6">
        <f>COUNTA(E47:I47)</f>
        <v>1</v>
      </c>
      <c r="E47" s="6"/>
      <c r="F47" s="6"/>
      <c r="G47" s="32" t="s">
        <v>80</v>
      </c>
      <c r="H47" s="6"/>
      <c r="I47" s="6"/>
      <c r="J47" s="37" t="str">
        <f>"geen schaken voorjaarsvak "&amp;'Vrijedagen 2022-2023'!$B$4</f>
        <v xml:space="preserve">geen schaken voorjaarsvak 17-02/25-02 </v>
      </c>
      <c r="K47" s="51"/>
      <c r="L47" s="58"/>
      <c r="M47" s="4">
        <f>IF(N47=1,SUM($N$6:N47),"")</f>
        <v>22</v>
      </c>
      <c r="N47" s="69">
        <v>1</v>
      </c>
      <c r="O47" s="4" t="str">
        <f>IF(P47=1,SUM($P$6:P48),"")</f>
        <v/>
      </c>
      <c r="P47" s="70" t="s">
        <v>5</v>
      </c>
      <c r="Q47" s="1"/>
    </row>
    <row r="48" spans="1:19" ht="15.75" x14ac:dyDescent="0.25">
      <c r="A48" s="83" t="str">
        <f>"maart "&amp;F1</f>
        <v>maart 2024</v>
      </c>
      <c r="B48" s="7"/>
      <c r="C48" s="8"/>
      <c r="D48" s="8"/>
      <c r="E48" s="8"/>
      <c r="F48" s="8"/>
      <c r="G48" s="8"/>
      <c r="H48" s="8"/>
      <c r="I48" s="8"/>
      <c r="K48" s="49"/>
      <c r="L48" s="57"/>
      <c r="M48" s="4" t="str">
        <f>IF(N48=1,SUM($N$6:N48),"")</f>
        <v/>
      </c>
      <c r="N48" s="69"/>
      <c r="O48" s="4" t="str">
        <f>IF(P48=1,SUM($P$6:P48),"")</f>
        <v/>
      </c>
      <c r="P48" s="69"/>
      <c r="R48" s="22"/>
      <c r="S48" s="4"/>
    </row>
    <row r="49" spans="1:19" s="4" customFormat="1" x14ac:dyDescent="0.2">
      <c r="A49" s="41">
        <f>A47+7</f>
        <v>45352</v>
      </c>
      <c r="B49" s="5">
        <v>1</v>
      </c>
      <c r="C49" s="98" t="s">
        <v>95</v>
      </c>
      <c r="D49" s="99"/>
      <c r="E49" s="99"/>
      <c r="F49" s="99"/>
      <c r="G49" s="99"/>
      <c r="H49" s="99"/>
      <c r="I49" s="100"/>
      <c r="J49" s="6" t="str">
        <f>IF(P49="a","Anders schaken",IF(P49=1,O49&amp;"e ronde ic",""))</f>
        <v>21e ronde ic</v>
      </c>
      <c r="K49" s="51"/>
      <c r="L49" s="57"/>
      <c r="M49" s="4" t="str">
        <f>IF(N49=1,SUM($N$6:N49),"")</f>
        <v/>
      </c>
      <c r="N49" s="71">
        <v>0</v>
      </c>
      <c r="O49" s="4">
        <f>IF(P49=1,SUM($P$6:P49),"")</f>
        <v>21</v>
      </c>
      <c r="P49" s="71">
        <v>1</v>
      </c>
      <c r="Q49" s="1"/>
    </row>
    <row r="50" spans="1:19" s="4" customFormat="1" x14ac:dyDescent="0.2">
      <c r="A50" s="41">
        <f>A49+4</f>
        <v>45356</v>
      </c>
      <c r="B50" s="5"/>
      <c r="C50" s="6"/>
      <c r="D50" s="6"/>
      <c r="E50" s="6"/>
      <c r="F50" s="6"/>
      <c r="G50" s="31" t="s">
        <v>81</v>
      </c>
      <c r="H50" s="6"/>
      <c r="I50" s="6"/>
      <c r="J50" s="6"/>
      <c r="K50" s="51"/>
      <c r="L50" s="57"/>
      <c r="N50" s="71"/>
      <c r="P50" s="71"/>
      <c r="Q50" s="1"/>
    </row>
    <row r="51" spans="1:19" s="4" customFormat="1" x14ac:dyDescent="0.2">
      <c r="A51" s="41">
        <f>A49+7</f>
        <v>45359</v>
      </c>
      <c r="B51" s="5">
        <v>1</v>
      </c>
      <c r="C51" s="6" t="str">
        <f t="shared" ref="C51:C53" si="1">IF(N51="a","Anders schaken",IF(N51=1,M51&amp;"e ronde ic",""))</f>
        <v>23e ronde ic</v>
      </c>
      <c r="D51" s="6">
        <f>COUNTA(E51:I51)</f>
        <v>1</v>
      </c>
      <c r="E51" s="6"/>
      <c r="F51" s="32" t="s">
        <v>76</v>
      </c>
      <c r="G51" s="6"/>
      <c r="H51" s="6"/>
      <c r="I51" s="6"/>
      <c r="J51" s="6" t="str">
        <f>IF(P51="a","Anders schaken",IF(P51=1,O51&amp;"e ronde ic",""))</f>
        <v>22e ronde ic</v>
      </c>
      <c r="K51" s="63"/>
      <c r="L51" s="57"/>
      <c r="M51" s="4">
        <f>IF(N51=1,SUM($N$6:N51),"")</f>
        <v>23</v>
      </c>
      <c r="N51" s="69">
        <v>1</v>
      </c>
      <c r="O51" s="4">
        <f>IF(P51=1,SUM($P$6:P51),"")</f>
        <v>22</v>
      </c>
      <c r="P51" s="69">
        <v>1</v>
      </c>
      <c r="Q51" s="1"/>
    </row>
    <row r="52" spans="1:19" s="46" customFormat="1" x14ac:dyDescent="0.2">
      <c r="A52" s="41">
        <v>45362</v>
      </c>
      <c r="B52" s="5"/>
      <c r="C52" s="6"/>
      <c r="D52" s="6"/>
      <c r="E52" s="31" t="s">
        <v>68</v>
      </c>
      <c r="F52" s="6"/>
      <c r="G52" s="6"/>
      <c r="H52" s="6"/>
      <c r="I52" s="6"/>
      <c r="J52" s="6"/>
      <c r="K52" s="63"/>
      <c r="L52" s="57"/>
      <c r="M52" s="4"/>
      <c r="N52" s="69"/>
      <c r="O52" s="4"/>
      <c r="P52" s="69"/>
      <c r="Q52" s="1"/>
      <c r="R52" s="22"/>
      <c r="S52" s="22"/>
    </row>
    <row r="53" spans="1:19" s="6" customFormat="1" x14ac:dyDescent="0.2">
      <c r="A53" s="41">
        <f>A51+7</f>
        <v>45366</v>
      </c>
      <c r="B53" s="5">
        <v>1</v>
      </c>
      <c r="C53" s="6" t="str">
        <f t="shared" si="1"/>
        <v>24e ronde ic</v>
      </c>
      <c r="D53" s="6">
        <f>COUNTA(E53:I53)</f>
        <v>0</v>
      </c>
      <c r="J53" s="6" t="str">
        <f>IF(P53="a","Anders schaken",IF(P53=1,O53&amp;"e ronde ic",""))</f>
        <v>23e ronde ic</v>
      </c>
      <c r="K53" s="63"/>
      <c r="L53" s="57"/>
      <c r="M53" s="4">
        <f>IF(N53=1,SUM($N$6:N53),"")</f>
        <v>24</v>
      </c>
      <c r="N53" s="69">
        <v>1</v>
      </c>
      <c r="O53" s="4">
        <f>IF(P53=1,SUM($P$6:P53),"")</f>
        <v>23</v>
      </c>
      <c r="P53" s="70">
        <v>1</v>
      </c>
      <c r="Q53" s="1"/>
      <c r="R53" s="22"/>
      <c r="S53" s="22"/>
    </row>
    <row r="54" spans="1:19" s="6" customFormat="1" x14ac:dyDescent="0.2">
      <c r="A54" s="41">
        <f>A53+7</f>
        <v>45373</v>
      </c>
      <c r="B54" s="5">
        <v>1</v>
      </c>
      <c r="C54" s="6" t="str">
        <f t="shared" ref="C54" si="2">IF(N54="a","Anders schaken",IF(N54=1,M54&amp;"e ronde ic",""))</f>
        <v>25e ronde ic</v>
      </c>
      <c r="D54" s="6">
        <f>COUNTA(E54:I54)</f>
        <v>0</v>
      </c>
      <c r="J54" s="6" t="str">
        <f>IF(P54="a","Anders schaken",IF(P54=1,O54&amp;"e ronde ic",""))</f>
        <v>24e ronde ic</v>
      </c>
      <c r="K54" s="63"/>
      <c r="L54" s="57"/>
      <c r="M54" s="4">
        <f>IF(N54=1,SUM($N$6:N54),"")</f>
        <v>25</v>
      </c>
      <c r="N54" s="69">
        <v>1</v>
      </c>
      <c r="O54" s="4">
        <f>IF(P54=1,SUM($P$6:P58),"")</f>
        <v>24</v>
      </c>
      <c r="P54" s="70">
        <v>1</v>
      </c>
      <c r="Q54" s="1"/>
      <c r="R54" s="22"/>
      <c r="S54" s="22"/>
    </row>
    <row r="55" spans="1:19" s="4" customFormat="1" x14ac:dyDescent="0.2">
      <c r="A55" s="41">
        <f>A54+1</f>
        <v>45374</v>
      </c>
      <c r="B55" s="5"/>
      <c r="C55" s="94" t="str">
        <f>"HSG Jeugdsnelschaaktoernooi " &amp; F3 &amp;"45e keer"</f>
        <v>HSG Jeugdsnelschaaktoernooi 45e keer</v>
      </c>
      <c r="D55" s="95"/>
      <c r="E55" s="95"/>
      <c r="F55" s="95"/>
      <c r="G55" s="95"/>
      <c r="H55" s="95"/>
      <c r="I55" s="95"/>
      <c r="J55" s="96"/>
      <c r="K55" s="47"/>
      <c r="L55" s="57"/>
      <c r="M55" s="4" t="str">
        <f>IF(N55=1,SUM($N$6:N55),"")</f>
        <v/>
      </c>
      <c r="N55" s="71"/>
      <c r="O55" s="4" t="str">
        <f>IF(P55=1,SUM($P$6:P54),"")</f>
        <v/>
      </c>
      <c r="P55" s="71"/>
      <c r="Q55" s="1"/>
      <c r="S55" s="1"/>
    </row>
    <row r="56" spans="1:19" s="46" customFormat="1" x14ac:dyDescent="0.2">
      <c r="A56" s="41">
        <f>A55+2</f>
        <v>45376</v>
      </c>
      <c r="B56" s="5"/>
      <c r="C56" s="6"/>
      <c r="D56" s="6"/>
      <c r="E56" s="6"/>
      <c r="F56" s="81" t="s">
        <v>75</v>
      </c>
      <c r="G56" s="6"/>
      <c r="H56" s="6"/>
      <c r="I56" s="6"/>
      <c r="J56" s="6"/>
      <c r="K56" s="47"/>
      <c r="L56" s="57"/>
      <c r="M56" s="4"/>
      <c r="N56" s="71"/>
      <c r="O56" s="4"/>
      <c r="P56" s="71"/>
      <c r="Q56" s="1"/>
      <c r="S56" s="43"/>
    </row>
    <row r="57" spans="1:19" s="6" customFormat="1" x14ac:dyDescent="0.2">
      <c r="A57" s="41">
        <f>A54+7</f>
        <v>45380</v>
      </c>
      <c r="B57" s="5">
        <v>1</v>
      </c>
      <c r="C57" s="112" t="s">
        <v>70</v>
      </c>
      <c r="D57" s="113"/>
      <c r="E57" s="113"/>
      <c r="F57" s="113"/>
      <c r="G57" s="113"/>
      <c r="H57" s="114"/>
      <c r="I57" s="114"/>
      <c r="J57" s="115"/>
      <c r="K57" s="47" t="str">
        <f>"Goede Vrijdag (pasen "&amp;'Vrijedagen 2022-2023'!$B$6&amp;")"</f>
        <v>Goede Vrijdag (pasen 31-03/1-04 )</v>
      </c>
      <c r="L57" s="57"/>
      <c r="M57" s="4" t="str">
        <f>IF(N57=1,SUM($N$6:N58),"")</f>
        <v/>
      </c>
      <c r="N57" s="69"/>
      <c r="O57" s="4" t="str">
        <f>IF(P57=1,SUM($P$6:P58),"")</f>
        <v/>
      </c>
      <c r="P57" s="69"/>
      <c r="Q57" s="1"/>
      <c r="R57" s="22"/>
      <c r="S57" s="22"/>
    </row>
    <row r="58" spans="1:19" s="4" customFormat="1" ht="15.75" x14ac:dyDescent="0.25">
      <c r="A58" s="30" t="str">
        <f>"april "&amp;F1</f>
        <v>april 2024</v>
      </c>
      <c r="B58" s="7"/>
      <c r="C58" s="8"/>
      <c r="D58" s="28"/>
      <c r="E58" s="28"/>
      <c r="F58" s="28"/>
      <c r="G58" s="28"/>
      <c r="H58" s="28"/>
      <c r="I58" s="28"/>
      <c r="J58" s="36"/>
      <c r="K58" s="49"/>
      <c r="L58" s="57"/>
      <c r="M58" s="4" t="str">
        <f>IF(N58=1,SUM($N$6:N58),"")</f>
        <v/>
      </c>
      <c r="N58" s="69"/>
      <c r="O58" s="4" t="str">
        <f>IF(P58=1,SUM($P$6:P58),"")</f>
        <v/>
      </c>
      <c r="P58" s="69"/>
      <c r="Q58" s="1"/>
      <c r="S58" s="1"/>
    </row>
    <row r="59" spans="1:19" s="6" customFormat="1" x14ac:dyDescent="0.2">
      <c r="A59" s="41">
        <f>A57+7</f>
        <v>45387</v>
      </c>
      <c r="B59" s="5">
        <v>1</v>
      </c>
      <c r="C59" s="6" t="str">
        <f t="shared" ref="C59" si="3">IF(N59="a","Anders schaken",IF(N59=1,M59&amp;"e ronde ic",""))</f>
        <v>26e ronde ic</v>
      </c>
      <c r="D59" s="6">
        <f>COUNTA(E59:I59)</f>
        <v>0</v>
      </c>
      <c r="J59" s="6" t="str">
        <f>IF(P59="a","Anders schaken",IF(P59=1,O59&amp;"e ronde ic",""))</f>
        <v>25e ronde ic</v>
      </c>
      <c r="L59" s="57"/>
      <c r="M59" s="4">
        <f>IF(N59=1,SUM($N$6:N59),"")</f>
        <v>26</v>
      </c>
      <c r="N59" s="70">
        <v>1</v>
      </c>
      <c r="O59" s="4">
        <f>IF(P59=1,SUM($P$6:P59),"")</f>
        <v>25</v>
      </c>
      <c r="P59" s="69">
        <v>1</v>
      </c>
      <c r="Q59" s="1"/>
      <c r="R59" s="4"/>
      <c r="S59" s="4"/>
    </row>
    <row r="60" spans="1:19" s="6" customFormat="1" x14ac:dyDescent="0.2">
      <c r="A60" s="41">
        <f>A59+3</f>
        <v>45390</v>
      </c>
      <c r="B60" s="5"/>
      <c r="H60" s="31" t="s">
        <v>87</v>
      </c>
      <c r="L60" s="57"/>
      <c r="M60" s="4"/>
      <c r="N60" s="70"/>
      <c r="O60" s="4"/>
      <c r="P60" s="69"/>
      <c r="Q60" s="1"/>
      <c r="R60" s="46"/>
      <c r="S60" s="60"/>
    </row>
    <row r="61" spans="1:19" s="6" customFormat="1" x14ac:dyDescent="0.2">
      <c r="A61" s="41">
        <f>A59+7</f>
        <v>45394</v>
      </c>
      <c r="B61" s="5">
        <v>1</v>
      </c>
      <c r="C61" s="6" t="str">
        <f t="shared" ref="C61" si="4">IF(N61="a","Anders schaken",IF(N61=1,M61&amp;"e ronde ic",""))</f>
        <v>27e ronde ic</v>
      </c>
      <c r="D61" s="6">
        <f>COUNTA(E61:I61)</f>
        <v>2</v>
      </c>
      <c r="E61" s="32" t="s">
        <v>69</v>
      </c>
      <c r="I61" s="32" t="s">
        <v>93</v>
      </c>
      <c r="J61" s="6" t="str">
        <f>IF(P61="a","Anders schaken",IF(P61=1,O61&amp;"e ronde ic",""))</f>
        <v>26e ronde ic</v>
      </c>
      <c r="L61" s="57"/>
      <c r="M61" s="4">
        <f>IF(N61=1,SUM($N$6:N61),"")</f>
        <v>27</v>
      </c>
      <c r="N61" s="69">
        <v>1</v>
      </c>
      <c r="O61" s="4">
        <f>IF(P61=1,SUM($P$6:P61),"")</f>
        <v>26</v>
      </c>
      <c r="P61" s="70">
        <v>1</v>
      </c>
      <c r="Q61" s="1"/>
      <c r="S61" s="21"/>
    </row>
    <row r="62" spans="1:19" ht="13.5" thickBot="1" x14ac:dyDescent="0.25">
      <c r="A62" s="41">
        <f>A61+7</f>
        <v>45401</v>
      </c>
      <c r="B62" s="5">
        <v>1</v>
      </c>
      <c r="C62" s="6" t="str">
        <f t="shared" ref="C62" si="5">IF(N62="a","Anders schaken",IF(N62=1,M62&amp;"e ronde ic",""))</f>
        <v>Anders schaken</v>
      </c>
      <c r="D62" s="6">
        <f>COUNTA(E62:I62)</f>
        <v>0</v>
      </c>
      <c r="E62" s="6"/>
      <c r="F62" s="6"/>
      <c r="G62" s="6"/>
      <c r="H62" s="6"/>
      <c r="I62" s="6"/>
      <c r="J62" s="16" t="s">
        <v>7</v>
      </c>
      <c r="K62" s="54" t="s">
        <v>8</v>
      </c>
      <c r="L62" s="57"/>
      <c r="M62" s="4" t="str">
        <f>IF(N62=1,SUM($N$6:N62),"")</f>
        <v/>
      </c>
      <c r="N62" s="70" t="s">
        <v>30</v>
      </c>
      <c r="O62" s="4" t="str">
        <f>IF(P62=1,SUM($P$6:P62),"")</f>
        <v/>
      </c>
      <c r="P62" s="69" t="s">
        <v>30</v>
      </c>
      <c r="R62" s="6"/>
      <c r="S62" s="6"/>
    </row>
    <row r="63" spans="1:19" s="46" customFormat="1" x14ac:dyDescent="0.2">
      <c r="A63" s="41">
        <f>A62+7</f>
        <v>45408</v>
      </c>
      <c r="B63" s="5">
        <v>1</v>
      </c>
      <c r="C63" s="6" t="str">
        <f t="shared" ref="C63:C70" si="6">IF(N63="a","Anders schaken",IF(N63=1,M63&amp;"e ronde ic",""))</f>
        <v>28e ronde ic</v>
      </c>
      <c r="D63" s="6">
        <f>COUNTA(E63:I63)</f>
        <v>1</v>
      </c>
      <c r="E63" s="6"/>
      <c r="F63" s="6"/>
      <c r="G63" s="32" t="s">
        <v>82</v>
      </c>
      <c r="H63" s="6"/>
      <c r="I63" s="6"/>
      <c r="J63" s="6" t="str">
        <f>IF(P63="a","Anders schaken",IF(P63=1,O63&amp;"e ronde ic",""))</f>
        <v>Anders schaken</v>
      </c>
      <c r="K63" s="51"/>
      <c r="L63" s="57"/>
      <c r="M63" s="4">
        <f>IF(N63=1,SUM($N$6:N63),"")</f>
        <v>28</v>
      </c>
      <c r="N63" s="69">
        <v>1</v>
      </c>
      <c r="O63" s="4" t="str">
        <f>IF(P63=1,SUM($P$6:P63),"")</f>
        <v/>
      </c>
      <c r="P63" s="70" t="s">
        <v>30</v>
      </c>
      <c r="Q63" s="1"/>
      <c r="R63" s="6"/>
      <c r="S63"/>
    </row>
    <row r="64" spans="1:19" s="6" customFormat="1" ht="15.75" x14ac:dyDescent="0.25">
      <c r="A64" s="30" t="str">
        <f>"mei "&amp;F1</f>
        <v>mei 2024</v>
      </c>
      <c r="B64" s="7"/>
      <c r="C64" s="8"/>
      <c r="D64" s="8"/>
      <c r="E64" s="8"/>
      <c r="F64" s="8"/>
      <c r="G64" s="8"/>
      <c r="H64" s="8"/>
      <c r="I64" s="8"/>
      <c r="J64" s="8"/>
      <c r="K64" s="49"/>
      <c r="L64" s="57"/>
      <c r="M64" s="4" t="str">
        <f>IF(N64=1,SUM($N$6:N64),"")</f>
        <v/>
      </c>
      <c r="N64" s="69"/>
      <c r="O64" s="4" t="str">
        <f>IF(P64=1,SUM($P$6:P64),"")</f>
        <v/>
      </c>
      <c r="P64" s="69"/>
      <c r="Q64" s="1"/>
      <c r="R64" s="4"/>
      <c r="S64" s="4"/>
    </row>
    <row r="65" spans="1:19" s="27" customFormat="1" x14ac:dyDescent="0.2">
      <c r="A65" s="45">
        <f>A63+7</f>
        <v>45415</v>
      </c>
      <c r="B65" s="5">
        <v>1</v>
      </c>
      <c r="C65" s="6" t="str">
        <f t="shared" si="6"/>
        <v>29e ronde ic</v>
      </c>
      <c r="D65" s="6">
        <f>COUNTA(E65:I65)</f>
        <v>0</v>
      </c>
      <c r="E65" s="6"/>
      <c r="F65" s="6"/>
      <c r="G65" s="6"/>
      <c r="H65" s="6"/>
      <c r="I65" s="6"/>
      <c r="J65" s="37" t="str">
        <f>"geen schaken Mei vakantie "&amp;'Vrijedagen 2022-2023'!$B$10</f>
        <v xml:space="preserve">geen schaken Mei vakantie 27-04/05-05 </v>
      </c>
      <c r="K65" s="47"/>
      <c r="L65" s="57"/>
      <c r="M65" s="4">
        <f>IF(N65=1,SUM($N$6:N65),"")</f>
        <v>29</v>
      </c>
      <c r="N65" s="69">
        <v>1</v>
      </c>
      <c r="O65" s="4" t="str">
        <f>IF(P65=1,SUM($P$6:P65),"")</f>
        <v/>
      </c>
      <c r="P65" s="70" t="s">
        <v>5</v>
      </c>
      <c r="Q65" s="1"/>
      <c r="R65" s="6"/>
      <c r="S65" s="1"/>
    </row>
    <row r="66" spans="1:19" customFormat="1" x14ac:dyDescent="0.2">
      <c r="A66" s="41">
        <f>A65+7</f>
        <v>45422</v>
      </c>
      <c r="B66" s="5">
        <v>1</v>
      </c>
      <c r="C66" s="6" t="str">
        <f t="shared" si="6"/>
        <v>30e ronde ic</v>
      </c>
      <c r="D66" s="6">
        <f>COUNTA(E66:I66)</f>
        <v>1</v>
      </c>
      <c r="E66" s="32" t="s">
        <v>64</v>
      </c>
      <c r="F66" s="6"/>
      <c r="G66" s="6"/>
      <c r="H66" s="6"/>
      <c r="I66" s="6"/>
      <c r="J66" s="61" t="s">
        <v>34</v>
      </c>
      <c r="K66" s="64" t="s">
        <v>61</v>
      </c>
      <c r="L66" s="57"/>
      <c r="M66" s="4">
        <f>IF(N66=1,SUM($N$6:N66),"")</f>
        <v>30</v>
      </c>
      <c r="N66" s="69">
        <v>1</v>
      </c>
      <c r="O66" s="4" t="str">
        <f>IF(P66=1,SUM($P$6:P66),"")</f>
        <v/>
      </c>
      <c r="P66" s="69" t="s">
        <v>30</v>
      </c>
      <c r="Q66" s="1"/>
      <c r="R66" s="21"/>
      <c r="S66" s="6"/>
    </row>
    <row r="67" spans="1:19" customFormat="1" x14ac:dyDescent="0.2">
      <c r="A67" s="41">
        <f>A66+6</f>
        <v>45428</v>
      </c>
      <c r="B67" s="5"/>
      <c r="C67" s="6"/>
      <c r="D67" s="6"/>
      <c r="E67" s="6"/>
      <c r="F67" s="6"/>
      <c r="G67" s="31" t="s">
        <v>69</v>
      </c>
      <c r="H67" s="6"/>
      <c r="I67" s="6"/>
      <c r="J67" s="61"/>
      <c r="K67" s="64"/>
      <c r="L67" s="57"/>
      <c r="M67" s="4"/>
      <c r="N67" s="69"/>
      <c r="O67" s="4"/>
      <c r="P67" s="69"/>
      <c r="Q67" s="1"/>
      <c r="R67" s="27"/>
      <c r="S67" s="82"/>
    </row>
    <row r="68" spans="1:19" s="27" customFormat="1" x14ac:dyDescent="0.2">
      <c r="A68" s="41">
        <f>A66+7</f>
        <v>45429</v>
      </c>
      <c r="B68" s="5">
        <v>1</v>
      </c>
      <c r="C68" s="6" t="str">
        <f t="shared" ref="C68" si="7">IF(N68="a","Anders schaken",IF(N68=1,M68&amp;"e ronde ic",""))</f>
        <v>31e ronde ic</v>
      </c>
      <c r="D68" s="6">
        <f>COUNTA(E68:I68)</f>
        <v>2</v>
      </c>
      <c r="E68" s="6"/>
      <c r="F68" s="32" t="s">
        <v>77</v>
      </c>
      <c r="G68" s="6"/>
      <c r="H68" s="32" t="s">
        <v>88</v>
      </c>
      <c r="I68" s="6"/>
      <c r="J68" s="61" t="s">
        <v>34</v>
      </c>
      <c r="K68" s="64" t="s">
        <v>71</v>
      </c>
      <c r="L68" s="57"/>
      <c r="M68" s="4">
        <f>IF(N68=1,SUM($N$6:N68),"")</f>
        <v>31</v>
      </c>
      <c r="N68" s="69">
        <v>1</v>
      </c>
      <c r="O68" s="4" t="str">
        <f>IF(P68=1,SUM($P$6:P68),"")</f>
        <v/>
      </c>
      <c r="P68" s="69" t="s">
        <v>30</v>
      </c>
      <c r="Q68" s="1"/>
      <c r="S68" s="20"/>
    </row>
    <row r="69" spans="1:19" s="27" customFormat="1" x14ac:dyDescent="0.2">
      <c r="A69" s="41">
        <f t="shared" ref="A69" si="8">A68+7</f>
        <v>45436</v>
      </c>
      <c r="B69" s="5">
        <v>1</v>
      </c>
      <c r="C69" s="94" t="str">
        <f>"Familie toernooi "&amp; F1&amp;" (kan nog verschuiven)"</f>
        <v>Familie toernooi 2024 (kan nog verschuiven)</v>
      </c>
      <c r="D69" s="95"/>
      <c r="E69" s="95"/>
      <c r="F69" s="95"/>
      <c r="G69" s="95"/>
      <c r="H69" s="95"/>
      <c r="I69" s="95"/>
      <c r="J69" s="96"/>
      <c r="L69" s="57"/>
      <c r="M69" s="4" t="str">
        <f>IF(N69=1,SUM($N$6:N69),"")</f>
        <v/>
      </c>
      <c r="N69" s="69"/>
      <c r="O69" s="4" t="str">
        <f>IF(P69=1,SUM($P$6:P69),"")</f>
        <v/>
      </c>
      <c r="P69" s="69"/>
      <c r="Q69" s="1"/>
      <c r="S69" s="20"/>
    </row>
    <row r="70" spans="1:19" s="27" customFormat="1" x14ac:dyDescent="0.2">
      <c r="A70" s="41">
        <f>A69+7</f>
        <v>45443</v>
      </c>
      <c r="B70" s="5">
        <v>1</v>
      </c>
      <c r="C70" s="6" t="str">
        <f t="shared" si="6"/>
        <v>32e ronde ic</v>
      </c>
      <c r="D70" s="6"/>
      <c r="E70" s="6"/>
      <c r="F70" s="6"/>
      <c r="G70" s="6"/>
      <c r="H70" s="6"/>
      <c r="I70" s="31" t="s">
        <v>94</v>
      </c>
      <c r="J70" s="6" t="str">
        <f>IF(P70="a","Anders schaken",IF(P70=1,O70&amp;"e ronde ic",""))</f>
        <v>Anders schaken</v>
      </c>
      <c r="K70" s="64"/>
      <c r="L70" s="57"/>
      <c r="M70" s="4">
        <f>IF(N70=1,SUM($N$6:N72),"")</f>
        <v>32</v>
      </c>
      <c r="N70" s="72">
        <v>1</v>
      </c>
      <c r="O70" s="4" t="str">
        <f>IF(P70=1,SUM($P$6:P72),"")</f>
        <v/>
      </c>
      <c r="P70" s="77" t="s">
        <v>30</v>
      </c>
      <c r="Q70" s="1"/>
      <c r="S70" s="20"/>
    </row>
    <row r="71" spans="1:19" s="27" customFormat="1" ht="15.75" x14ac:dyDescent="0.25">
      <c r="A71" s="30" t="str">
        <f>"juni " &amp; F1</f>
        <v>juni 2024</v>
      </c>
      <c r="B71" s="7"/>
      <c r="C71" s="8"/>
      <c r="D71" s="8"/>
      <c r="E71" s="8"/>
      <c r="F71" s="8"/>
      <c r="G71" s="8"/>
      <c r="H71" s="8"/>
      <c r="I71" s="8"/>
      <c r="J71" s="8"/>
      <c r="K71" s="49"/>
      <c r="L71" s="57"/>
      <c r="M71" s="4" t="str">
        <f>IF(N71=1,SUM($N$6:N71),"")</f>
        <v/>
      </c>
      <c r="N71" s="67"/>
      <c r="O71" s="4" t="str">
        <f>IF(P71=1,SUM($P$6:P71),"")</f>
        <v/>
      </c>
      <c r="P71" s="69"/>
      <c r="Q71" s="1"/>
      <c r="S71" s="20"/>
    </row>
    <row r="72" spans="1:19" s="27" customFormat="1" x14ac:dyDescent="0.2">
      <c r="A72" s="41">
        <v>45444</v>
      </c>
      <c r="B72" s="5"/>
      <c r="C72" s="6"/>
      <c r="D72" s="6"/>
      <c r="E72" s="101" t="s">
        <v>26</v>
      </c>
      <c r="F72" s="102"/>
      <c r="G72" s="102"/>
      <c r="H72" s="102"/>
      <c r="I72" s="102"/>
      <c r="J72" s="102"/>
      <c r="L72" s="57"/>
      <c r="M72" s="4" t="str">
        <f>IF(N72=1,SUM($N$6:N72),"")</f>
        <v/>
      </c>
      <c r="N72" s="69"/>
      <c r="O72" s="4" t="str">
        <f>IF(P72=1,SUM($P$6:P72),"")</f>
        <v/>
      </c>
      <c r="P72" s="72"/>
      <c r="Q72" s="1"/>
      <c r="S72" s="20"/>
    </row>
    <row r="73" spans="1:19" s="27" customFormat="1" x14ac:dyDescent="0.2">
      <c r="A73" s="41">
        <f>A70+7</f>
        <v>45450</v>
      </c>
      <c r="B73" s="5">
        <v>1</v>
      </c>
      <c r="C73" s="6" t="str">
        <f t="shared" ref="C73" si="9">IF(N73="a","Anders schaken",IF(N73=1,M73&amp;"e ronde ic",""))</f>
        <v>33e ronde ic</v>
      </c>
      <c r="D73" s="6">
        <f>COUNTA(E73:I73)</f>
        <v>0</v>
      </c>
      <c r="J73" s="61" t="s">
        <v>35</v>
      </c>
      <c r="K73" s="51"/>
      <c r="L73" s="57"/>
      <c r="M73" s="4">
        <f>IF(N73=1,SUM($N$6:N73),"")</f>
        <v>33</v>
      </c>
      <c r="N73" s="73">
        <v>1</v>
      </c>
      <c r="O73" s="4" t="str">
        <f>IF(P73=1,SUM($P$6:P73),"")</f>
        <v/>
      </c>
      <c r="P73" s="73"/>
      <c r="Q73" s="1"/>
      <c r="S73" s="20"/>
    </row>
    <row r="74" spans="1:19" s="27" customFormat="1" x14ac:dyDescent="0.2">
      <c r="A74" s="41">
        <f>A73+7</f>
        <v>45457</v>
      </c>
      <c r="B74" s="5">
        <v>1</v>
      </c>
      <c r="C74" s="6" t="str">
        <f>IF(N74="a","Anders schaken",IF(N74=1,M74&amp;"e ronde ic",""))</f>
        <v>34e ronde ic</v>
      </c>
      <c r="J74" s="61" t="s">
        <v>35</v>
      </c>
      <c r="K74" s="51"/>
      <c r="L74" s="57"/>
      <c r="M74" s="4">
        <f>IF(N74=1,SUM($N$6:N74),"")</f>
        <v>34</v>
      </c>
      <c r="N74" s="73">
        <v>1</v>
      </c>
      <c r="O74" s="4" t="str">
        <f>IF(P74=1,SUM($P$6:P74),"")</f>
        <v/>
      </c>
      <c r="P74" s="73"/>
      <c r="Q74" s="1"/>
      <c r="S74" s="20"/>
    </row>
    <row r="75" spans="1:19" s="27" customFormat="1" x14ac:dyDescent="0.2">
      <c r="A75" s="41">
        <f>A74+7</f>
        <v>45464</v>
      </c>
      <c r="B75" s="5">
        <v>1</v>
      </c>
      <c r="C75" s="6" t="str">
        <f>IF(N75="a","Anders schaken",IF(N75=1,M75&amp;"e ronde ic",""))</f>
        <v>35e ronde ic</v>
      </c>
      <c r="J75" s="61" t="s">
        <v>35</v>
      </c>
      <c r="K75" s="51"/>
      <c r="L75" s="57"/>
      <c r="M75" s="4">
        <f>IF(N75=1,SUM($N$6:N75),"")</f>
        <v>35</v>
      </c>
      <c r="N75" s="73">
        <v>1</v>
      </c>
      <c r="O75" s="4" t="str">
        <f>IF(P75=1,SUM($P$6:P75),"")</f>
        <v/>
      </c>
      <c r="P75" s="73"/>
      <c r="Q75" s="1"/>
      <c r="S75" s="20"/>
    </row>
    <row r="76" spans="1:19" s="27" customFormat="1" x14ac:dyDescent="0.2">
      <c r="A76" s="41">
        <f>A75+7</f>
        <v>45471</v>
      </c>
      <c r="B76" s="5">
        <v>1</v>
      </c>
      <c r="C76" s="94" t="str">
        <f>"HSGKampioenschap "&amp;F1</f>
        <v>HSGKampioenschap 2024</v>
      </c>
      <c r="D76" s="95"/>
      <c r="E76" s="95"/>
      <c r="F76" s="95"/>
      <c r="G76" s="95"/>
      <c r="H76" s="95"/>
      <c r="I76" s="95"/>
      <c r="J76" s="96"/>
      <c r="K76" s="51"/>
      <c r="L76" s="57"/>
      <c r="M76" s="4" t="str">
        <f>IF(N76=1,SUM($N$6:N76),"")</f>
        <v/>
      </c>
      <c r="N76" s="73"/>
      <c r="O76" s="4" t="str">
        <f>IF(P76=1,SUM($P$6:P76),"")</f>
        <v/>
      </c>
      <c r="P76" s="73"/>
      <c r="Q76" s="1"/>
      <c r="S76" s="20"/>
    </row>
    <row r="77" spans="1:19" s="6" customFormat="1" ht="15.75" x14ac:dyDescent="0.25">
      <c r="A77" s="30" t="str">
        <f>"juli &amp; augustus " &amp;F1</f>
        <v>juli &amp; augustus 2024</v>
      </c>
      <c r="B77" s="7"/>
      <c r="C77" s="8"/>
      <c r="D77" s="8"/>
      <c r="E77" s="8"/>
      <c r="F77" s="8"/>
      <c r="G77" s="8"/>
      <c r="H77" s="8"/>
      <c r="I77" s="8"/>
      <c r="J77" s="8"/>
      <c r="K77" s="49"/>
      <c r="L77" s="57"/>
      <c r="M77" s="4" t="str">
        <f>IF(N77=1,SUM($N$9:N77),"")</f>
        <v/>
      </c>
      <c r="N77" s="67"/>
      <c r="O77" s="4" t="str">
        <f>IF(P77=1,SUM($P$6:P77),"")</f>
        <v/>
      </c>
      <c r="P77" s="72"/>
      <c r="Q77" s="1"/>
      <c r="R77" s="1"/>
      <c r="S77" s="26"/>
    </row>
    <row r="78" spans="1:19" s="6" customFormat="1" x14ac:dyDescent="0.2">
      <c r="A78" s="41">
        <f>A76+7</f>
        <v>45478</v>
      </c>
      <c r="B78" s="5"/>
      <c r="C78" s="109" t="str">
        <f>"geen schaken zomer vakantie "&amp;'Vrijedagen 2022-2023'!$B$11</f>
        <v xml:space="preserve">geen schaken zomer vakantie 13-07/25-08 </v>
      </c>
      <c r="D78" s="110"/>
      <c r="E78" s="110"/>
      <c r="F78" s="110"/>
      <c r="G78" s="110"/>
      <c r="H78" s="110"/>
      <c r="I78" s="110"/>
      <c r="J78" s="111"/>
      <c r="K78" s="51"/>
      <c r="L78" s="57"/>
      <c r="M78" s="4" t="str">
        <f>IF(N78=1,SUM($N$6:N78),"")</f>
        <v/>
      </c>
      <c r="N78" s="73"/>
      <c r="O78" s="4" t="str">
        <f>IF(P78=1,SUM($P$6:P78),"")</f>
        <v/>
      </c>
      <c r="P78" s="73"/>
      <c r="Q78" s="1"/>
      <c r="R78" s="26"/>
    </row>
    <row r="79" spans="1:19" s="6" customFormat="1" x14ac:dyDescent="0.2">
      <c r="A79" s="41">
        <f>A78+7</f>
        <v>45485</v>
      </c>
      <c r="B79" s="5"/>
      <c r="C79" s="109" t="str">
        <f>"geen schaken zomer vakantie "&amp;'Vrijedagen 2022-2023'!$B$11</f>
        <v xml:space="preserve">geen schaken zomer vakantie 13-07/25-08 </v>
      </c>
      <c r="D79" s="110"/>
      <c r="E79" s="110"/>
      <c r="F79" s="110"/>
      <c r="G79" s="110"/>
      <c r="H79" s="110"/>
      <c r="I79" s="110"/>
      <c r="J79" s="111"/>
      <c r="K79" s="51"/>
      <c r="L79" s="57"/>
      <c r="M79" s="4" t="str">
        <f>IF(N79=1,SUM($N$6:N79),"")</f>
        <v/>
      </c>
      <c r="N79" s="73"/>
      <c r="O79" s="4" t="str">
        <f>IF(P79=1,SUM($P$6:P79),"")</f>
        <v/>
      </c>
      <c r="P79" s="73"/>
      <c r="Q79" s="1"/>
      <c r="R79" s="26"/>
    </row>
    <row r="80" spans="1:19" s="6" customFormat="1" x14ac:dyDescent="0.2">
      <c r="A80" s="41">
        <f>A79+7</f>
        <v>45492</v>
      </c>
      <c r="B80" s="5"/>
      <c r="C80" s="109" t="str">
        <f>"geen schaken zomer vakantie "&amp;'Vrijedagen 2022-2023'!$B$11</f>
        <v xml:space="preserve">geen schaken zomer vakantie 13-07/25-08 </v>
      </c>
      <c r="D80" s="110"/>
      <c r="E80" s="110"/>
      <c r="F80" s="110"/>
      <c r="G80" s="110"/>
      <c r="H80" s="110"/>
      <c r="I80" s="110"/>
      <c r="J80" s="111"/>
      <c r="K80" s="51"/>
      <c r="L80" s="57"/>
      <c r="M80" s="4" t="str">
        <f>IF(N80=1,SUM($N$9:N80),"")</f>
        <v/>
      </c>
      <c r="N80" s="72"/>
      <c r="P80" s="72"/>
      <c r="Q80" s="1"/>
      <c r="R80" s="26"/>
    </row>
    <row r="81" spans="1:19" s="6" customFormat="1" x14ac:dyDescent="0.2">
      <c r="A81" s="41">
        <f>A80+7</f>
        <v>45499</v>
      </c>
      <c r="B81" s="5"/>
      <c r="C81" s="109" t="str">
        <f>"geen schaken zomer vakantie "&amp;'Vrijedagen 2022-2023'!$B$11</f>
        <v xml:space="preserve">geen schaken zomer vakantie 13-07/25-08 </v>
      </c>
      <c r="D81" s="110"/>
      <c r="E81" s="110"/>
      <c r="F81" s="110"/>
      <c r="G81" s="110"/>
      <c r="H81" s="110"/>
      <c r="I81" s="110"/>
      <c r="J81" s="111"/>
      <c r="K81" s="51"/>
      <c r="L81" s="57"/>
      <c r="M81" s="4" t="str">
        <f>IF(N81=1,SUM($N$9:N81),"")</f>
        <v/>
      </c>
      <c r="N81" s="72"/>
      <c r="P81" s="72"/>
      <c r="Q81" s="1"/>
      <c r="R81" s="26"/>
    </row>
    <row r="82" spans="1:19" s="6" customFormat="1" x14ac:dyDescent="0.2">
      <c r="A82" s="41">
        <f>A81+7</f>
        <v>45506</v>
      </c>
      <c r="B82" s="5"/>
      <c r="C82" s="109" t="str">
        <f>"geen schaken zomer vakantie "&amp;'Vrijedagen 2022-2023'!$B$11</f>
        <v xml:space="preserve">geen schaken zomer vakantie 13-07/25-08 </v>
      </c>
      <c r="D82" s="110"/>
      <c r="E82" s="110"/>
      <c r="F82" s="110"/>
      <c r="G82" s="110"/>
      <c r="H82" s="110"/>
      <c r="I82" s="110"/>
      <c r="J82" s="111"/>
      <c r="K82" s="51"/>
      <c r="L82" s="58"/>
      <c r="M82" s="4" t="str">
        <f>IF(N82=1,SUM($N$9:N82),"")</f>
        <v/>
      </c>
      <c r="N82" s="72"/>
      <c r="P82" s="74"/>
      <c r="Q82" s="1"/>
      <c r="R82" s="26"/>
    </row>
    <row r="83" spans="1:19" s="27" customFormat="1" x14ac:dyDescent="0.2">
      <c r="A83" s="41">
        <f>A84-2</f>
        <v>45511</v>
      </c>
      <c r="B83" s="5"/>
      <c r="C83" s="109" t="str">
        <f>"geen schaken zomer vakantie "&amp;'Vrijedagen 2022-2023'!$B$11</f>
        <v xml:space="preserve">geen schaken zomer vakantie 13-07/25-08 </v>
      </c>
      <c r="D83" s="110"/>
      <c r="E83" s="110"/>
      <c r="F83" s="110"/>
      <c r="G83" s="110"/>
      <c r="H83" s="110"/>
      <c r="I83" s="110"/>
      <c r="J83" s="111"/>
      <c r="K83" s="51"/>
      <c r="L83" s="58"/>
      <c r="M83" s="4"/>
      <c r="N83" s="74"/>
      <c r="P83" s="75"/>
      <c r="Q83" s="1"/>
      <c r="R83"/>
      <c r="S83" s="6"/>
    </row>
    <row r="84" spans="1:19" s="21" customFormat="1" x14ac:dyDescent="0.2">
      <c r="A84" s="41">
        <f>A82+7</f>
        <v>45513</v>
      </c>
      <c r="B84" s="5"/>
      <c r="C84" s="109" t="str">
        <f>"geen schaken zomer vakantie "&amp;'Vrijedagen 2022-2023'!$B$11</f>
        <v xml:space="preserve">geen schaken zomer vakantie 13-07/25-08 </v>
      </c>
      <c r="D84" s="110"/>
      <c r="E84" s="110"/>
      <c r="F84" s="110"/>
      <c r="G84" s="110"/>
      <c r="H84" s="110"/>
      <c r="I84" s="110"/>
      <c r="J84" s="111"/>
      <c r="K84" s="51"/>
      <c r="L84" s="57"/>
      <c r="M84" s="4" t="str">
        <f>IF(N84=1,SUM($N$9:N84),"")</f>
        <v/>
      </c>
      <c r="N84" s="74"/>
      <c r="O84" s="27"/>
      <c r="P84" s="75"/>
      <c r="Q84" s="1"/>
      <c r="R84" s="6"/>
      <c r="S84" s="6"/>
    </row>
    <row r="85" spans="1:19" s="43" customFormat="1" x14ac:dyDescent="0.2">
      <c r="A85" s="41">
        <f>A84+7</f>
        <v>45520</v>
      </c>
      <c r="B85" s="5"/>
      <c r="C85" s="109" t="str">
        <f>"geen schaken zomer vakantie "&amp;'Vrijedagen 2022-2023'!$B$11</f>
        <v xml:space="preserve">geen schaken zomer vakantie 13-07/25-08 </v>
      </c>
      <c r="D85" s="110"/>
      <c r="E85" s="110"/>
      <c r="F85" s="110"/>
      <c r="G85" s="110"/>
      <c r="H85" s="110"/>
      <c r="I85" s="110"/>
      <c r="J85" s="111"/>
      <c r="K85" s="51"/>
      <c r="L85" s="57"/>
      <c r="M85" s="4" t="str">
        <f>IF(N85=1,SUM($N$9:N85),"")</f>
        <v/>
      </c>
      <c r="N85" s="74"/>
      <c r="O85"/>
      <c r="P85" s="74"/>
      <c r="Q85" s="1"/>
      <c r="R85" s="6"/>
      <c r="S85" s="6"/>
    </row>
    <row r="86" spans="1:19" s="43" customFormat="1" x14ac:dyDescent="0.2">
      <c r="A86" s="41">
        <f>A85+7</f>
        <v>45527</v>
      </c>
      <c r="B86" s="5"/>
      <c r="C86" s="109" t="str">
        <f>"geen schaken zomer vakantie "&amp;'Vrijedagen 2022-2023'!$B$11</f>
        <v xml:space="preserve">geen schaken zomer vakantie 13-07/25-08 </v>
      </c>
      <c r="D86" s="110"/>
      <c r="E86" s="110"/>
      <c r="F86" s="110"/>
      <c r="G86" s="110"/>
      <c r="H86" s="110"/>
      <c r="I86" s="110"/>
      <c r="J86" s="111"/>
      <c r="K86" s="51"/>
      <c r="L86" s="57"/>
      <c r="M86" s="4" t="str">
        <f>IF(N86=1,SUM($N$9:N86),"")</f>
        <v/>
      </c>
      <c r="N86" s="74"/>
      <c r="O86"/>
      <c r="P86" s="74"/>
      <c r="Q86" s="1"/>
      <c r="R86" s="6"/>
      <c r="S86" s="6"/>
    </row>
    <row r="87" spans="1:19" x14ac:dyDescent="0.2">
      <c r="A87" s="41">
        <f>A86+7</f>
        <v>45534</v>
      </c>
      <c r="B87" s="7"/>
      <c r="C87" s="106" t="s">
        <v>3</v>
      </c>
      <c r="D87" s="107"/>
      <c r="E87" s="107"/>
      <c r="F87" s="107"/>
      <c r="G87" s="107"/>
      <c r="H87" s="107"/>
      <c r="I87" s="107"/>
      <c r="J87" s="108"/>
      <c r="K87" s="49"/>
      <c r="L87" s="57"/>
      <c r="M87" s="26"/>
      <c r="N87" s="74"/>
      <c r="O87" s="26"/>
      <c r="P87" s="74"/>
      <c r="R87" s="6"/>
      <c r="S87" s="43"/>
    </row>
    <row r="88" spans="1:19" x14ac:dyDescent="0.2">
      <c r="A88" s="41"/>
      <c r="B88" s="5"/>
      <c r="C88" s="6"/>
      <c r="D88" s="6"/>
      <c r="E88" s="6"/>
      <c r="F88" s="6"/>
      <c r="G88" s="6"/>
      <c r="H88" s="6"/>
      <c r="I88" s="6"/>
      <c r="J88" s="6"/>
      <c r="L88" s="57"/>
      <c r="M88" s="22"/>
      <c r="N88" s="74"/>
      <c r="O88"/>
      <c r="P88" s="74"/>
      <c r="R88" s="6"/>
      <c r="S88" s="6"/>
    </row>
    <row r="89" spans="1:19" ht="15.75" x14ac:dyDescent="0.25">
      <c r="A89" s="30" t="str">
        <f>"september "&amp;F1</f>
        <v>september 2024</v>
      </c>
      <c r="B89" s="7"/>
      <c r="C89" s="8"/>
      <c r="D89" s="8"/>
      <c r="E89" s="8"/>
      <c r="F89" s="8"/>
      <c r="G89" s="8"/>
      <c r="H89" s="8"/>
      <c r="I89" s="8"/>
      <c r="J89" s="8"/>
      <c r="K89" s="49"/>
      <c r="L89" s="57"/>
      <c r="N89" s="74"/>
      <c r="P89" s="74"/>
      <c r="R89" s="6"/>
      <c r="S89" s="21"/>
    </row>
    <row r="90" spans="1:19" x14ac:dyDescent="0.2">
      <c r="A90" s="41">
        <f>A87+7</f>
        <v>45541</v>
      </c>
      <c r="B90" s="7"/>
      <c r="C90" s="33" t="s">
        <v>15</v>
      </c>
      <c r="D90" s="34"/>
      <c r="E90" s="34"/>
      <c r="F90" s="34"/>
      <c r="G90" s="34"/>
      <c r="H90" s="34"/>
      <c r="I90" s="34"/>
      <c r="J90" s="6" t="s">
        <v>29</v>
      </c>
      <c r="K90" s="49"/>
      <c r="L90" s="57"/>
      <c r="M90"/>
      <c r="N90" s="74"/>
      <c r="O90"/>
      <c r="P90" s="74"/>
      <c r="R90" s="6"/>
    </row>
    <row r="91" spans="1:19" x14ac:dyDescent="0.2">
      <c r="N91" s="74"/>
      <c r="P91" s="74"/>
    </row>
    <row r="92" spans="1:19" x14ac:dyDescent="0.2">
      <c r="A92" s="41">
        <f>A90+7</f>
        <v>45548</v>
      </c>
      <c r="B92" s="5"/>
      <c r="C92" s="6" t="s">
        <v>29</v>
      </c>
      <c r="D92" s="6"/>
      <c r="E92" s="6"/>
      <c r="F92" s="6"/>
      <c r="G92" s="6"/>
      <c r="H92" s="6"/>
      <c r="I92" s="6"/>
      <c r="J92" s="6" t="s">
        <v>28</v>
      </c>
      <c r="K92" s="49"/>
      <c r="L92" s="57"/>
      <c r="M92" s="6"/>
      <c r="N92" s="74"/>
      <c r="O92" s="6"/>
      <c r="P92" s="74"/>
      <c r="R92" s="21"/>
    </row>
    <row r="93" spans="1:19" x14ac:dyDescent="0.2">
      <c r="A93" s="41">
        <f>A92+7</f>
        <v>45555</v>
      </c>
      <c r="B93" s="5"/>
      <c r="C93" s="6"/>
      <c r="D93" s="6"/>
      <c r="E93" s="6"/>
      <c r="F93" s="6"/>
      <c r="G93" s="6"/>
      <c r="H93" s="6"/>
      <c r="I93" s="6"/>
      <c r="J93" s="6"/>
      <c r="K93" s="51"/>
      <c r="L93" s="57"/>
      <c r="M93" s="6"/>
      <c r="N93" s="74"/>
      <c r="O93" s="6"/>
      <c r="P93" s="74"/>
    </row>
    <row r="94" spans="1:19" x14ac:dyDescent="0.2">
      <c r="A94" s="35" t="s">
        <v>17</v>
      </c>
      <c r="B94" s="5"/>
      <c r="C94" s="6"/>
      <c r="D94" s="6"/>
      <c r="E94" s="6"/>
      <c r="F94" s="6"/>
      <c r="G94" s="6"/>
      <c r="H94" s="6"/>
      <c r="I94" s="6"/>
      <c r="J94" s="6"/>
      <c r="K94" s="51"/>
      <c r="L94" s="57"/>
      <c r="M94" s="6"/>
      <c r="N94" s="74"/>
      <c r="O94" s="6"/>
      <c r="P94" s="74"/>
    </row>
    <row r="95" spans="1:19" x14ac:dyDescent="0.2">
      <c r="A95" s="12"/>
      <c r="B95" s="5"/>
      <c r="C95" s="6" t="s">
        <v>9</v>
      </c>
      <c r="D95" s="6"/>
      <c r="E95" s="6"/>
      <c r="F95" s="6"/>
      <c r="G95" s="6"/>
      <c r="H95" s="6"/>
      <c r="I95" s="6"/>
      <c r="J95" s="6"/>
      <c r="K95" s="51"/>
      <c r="L95" s="57"/>
      <c r="M95" s="6"/>
      <c r="N95" s="74"/>
      <c r="O95" s="6"/>
      <c r="P95" s="74"/>
    </row>
    <row r="96" spans="1:19" x14ac:dyDescent="0.2">
      <c r="A96" s="13"/>
      <c r="B96" s="5"/>
      <c r="C96" s="6" t="s">
        <v>10</v>
      </c>
      <c r="D96" s="6"/>
      <c r="E96" s="6"/>
      <c r="F96" s="6"/>
      <c r="G96" s="6"/>
      <c r="H96" s="6"/>
      <c r="I96" s="6"/>
      <c r="J96" s="6"/>
      <c r="K96" s="51"/>
      <c r="L96" s="57"/>
      <c r="M96" s="6"/>
      <c r="N96" s="74"/>
      <c r="O96" s="6"/>
      <c r="P96" s="74"/>
    </row>
    <row r="97" spans="1:16" x14ac:dyDescent="0.2">
      <c r="A97" s="14"/>
      <c r="B97" s="5"/>
      <c r="C97" s="6" t="s">
        <v>4</v>
      </c>
      <c r="D97" s="6"/>
      <c r="E97" s="6"/>
      <c r="F97" s="6"/>
      <c r="G97" s="6"/>
      <c r="H97" s="6"/>
      <c r="I97" s="6"/>
      <c r="J97" s="6"/>
      <c r="K97" s="51"/>
      <c r="L97" s="57"/>
      <c r="M97" s="6"/>
      <c r="N97" s="74"/>
      <c r="O97" s="6"/>
      <c r="P97" s="74"/>
    </row>
    <row r="98" spans="1:16" x14ac:dyDescent="0.2">
      <c r="A98" s="15"/>
      <c r="B98" s="5"/>
      <c r="C98" s="6" t="s">
        <v>11</v>
      </c>
      <c r="D98" s="6"/>
      <c r="E98" s="6"/>
      <c r="F98" s="6"/>
      <c r="G98" s="6"/>
      <c r="H98" s="6"/>
      <c r="I98" s="6"/>
      <c r="J98" s="6"/>
      <c r="K98" s="51"/>
      <c r="L98" s="57"/>
      <c r="M98" s="6"/>
      <c r="N98" s="74"/>
      <c r="O98" s="6"/>
      <c r="P98" s="74"/>
    </row>
    <row r="99" spans="1:16" ht="13.5" thickBot="1" x14ac:dyDescent="0.25">
      <c r="A99" s="16"/>
      <c r="B99" s="17"/>
      <c r="C99" s="18" t="s">
        <v>7</v>
      </c>
      <c r="D99" s="18"/>
      <c r="E99" s="18"/>
      <c r="F99" s="18"/>
      <c r="G99" s="18"/>
      <c r="H99" s="18"/>
      <c r="I99" s="18"/>
      <c r="J99" s="18"/>
      <c r="K99" s="55"/>
      <c r="L99" s="59"/>
      <c r="M99" s="21"/>
      <c r="N99" s="74"/>
      <c r="O99" s="21"/>
      <c r="P99" s="74"/>
    </row>
    <row r="100" spans="1:16" x14ac:dyDescent="0.2">
      <c r="A100" s="32" t="s">
        <v>12</v>
      </c>
      <c r="B100" s="31" t="s">
        <v>13</v>
      </c>
      <c r="C100" s="10" t="s">
        <v>16</v>
      </c>
      <c r="D100" s="10"/>
      <c r="E100" s="10"/>
      <c r="F100" s="10"/>
      <c r="G100" s="10"/>
      <c r="H100" s="10"/>
      <c r="I100" s="10"/>
      <c r="J100" s="10"/>
      <c r="K100" s="10"/>
      <c r="L100" s="10"/>
      <c r="N100" s="74"/>
      <c r="P100" s="74"/>
    </row>
  </sheetData>
  <mergeCells count="21">
    <mergeCell ref="C69:J69"/>
    <mergeCell ref="E72:J72"/>
    <mergeCell ref="C76:J76"/>
    <mergeCell ref="C9:I9"/>
    <mergeCell ref="C87:J87"/>
    <mergeCell ref="C80:J80"/>
    <mergeCell ref="C81:J81"/>
    <mergeCell ref="C82:J82"/>
    <mergeCell ref="C79:J79"/>
    <mergeCell ref="C83:J83"/>
    <mergeCell ref="C57:J57"/>
    <mergeCell ref="C84:J84"/>
    <mergeCell ref="C85:J85"/>
    <mergeCell ref="C86:J86"/>
    <mergeCell ref="C78:J78"/>
    <mergeCell ref="A1:B1"/>
    <mergeCell ref="I1:L1"/>
    <mergeCell ref="C7:J7"/>
    <mergeCell ref="C55:J55"/>
    <mergeCell ref="C14:I14"/>
    <mergeCell ref="C49:I49"/>
  </mergeCells>
  <phoneticPr fontId="4" type="noConversion"/>
  <conditionalFormatting sqref="D5:D6 D16:D21 D24:D30 D50:D68 D70">
    <cfRule type="cellIs" dxfId="9" priority="21" operator="equal">
      <formula>2</formula>
    </cfRule>
    <cfRule type="cellIs" dxfId="8" priority="22" operator="greaterThan">
      <formula>2</formula>
    </cfRule>
  </conditionalFormatting>
  <conditionalFormatting sqref="D10:D13">
    <cfRule type="cellIs" dxfId="7" priority="23" operator="equal">
      <formula>2</formula>
    </cfRule>
    <cfRule type="cellIs" dxfId="6" priority="24" operator="greaterThan">
      <formula>2</formula>
    </cfRule>
  </conditionalFormatting>
  <conditionalFormatting sqref="D32:D34">
    <cfRule type="cellIs" dxfId="5" priority="17" operator="equal">
      <formula>2</formula>
    </cfRule>
    <cfRule type="cellIs" dxfId="4" priority="18" operator="greaterThan">
      <formula>2</formula>
    </cfRule>
  </conditionalFormatting>
  <conditionalFormatting sqref="D36:D47">
    <cfRule type="cellIs" dxfId="3" priority="8" operator="greaterThan">
      <formula>2</formula>
    </cfRule>
  </conditionalFormatting>
  <conditionalFormatting sqref="D37:D47">
    <cfRule type="cellIs" dxfId="2" priority="7" operator="equal">
      <formula>2</formula>
    </cfRule>
  </conditionalFormatting>
  <conditionalFormatting sqref="D73">
    <cfRule type="cellIs" dxfId="1" priority="1" operator="equal">
      <formula>2</formula>
    </cfRule>
    <cfRule type="cellIs" dxfId="0" priority="2" operator="greaterThan">
      <formula>2</formula>
    </cfRule>
  </conditionalFormatting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>
    <oddHeader>&amp;C&amp;"Arial,Vet"&amp;20Schaakkalender 2022 - 2023</oddHeader>
    <oddFooter>&amp;L&amp;D&amp;C&amp;P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023E-1920-4820-9237-FD39BE38AEA1}">
  <dimension ref="A1:C11"/>
  <sheetViews>
    <sheetView workbookViewId="0">
      <selection activeCell="B12" sqref="B12"/>
    </sheetView>
  </sheetViews>
  <sheetFormatPr defaultRowHeight="12.75" x14ac:dyDescent="0.2"/>
  <cols>
    <col min="2" max="2" width="12.7109375" bestFit="1" customWidth="1"/>
  </cols>
  <sheetData>
    <row r="1" spans="1:3" x14ac:dyDescent="0.2">
      <c r="A1" s="79"/>
    </row>
    <row r="2" spans="1:3" x14ac:dyDescent="0.2">
      <c r="B2" s="79" t="s">
        <v>51</v>
      </c>
      <c r="C2" t="s">
        <v>39</v>
      </c>
    </row>
    <row r="3" spans="1:3" x14ac:dyDescent="0.2">
      <c r="B3" s="79" t="s">
        <v>52</v>
      </c>
      <c r="C3" t="s">
        <v>40</v>
      </c>
    </row>
    <row r="4" spans="1:3" x14ac:dyDescent="0.2">
      <c r="B4" s="79" t="s">
        <v>53</v>
      </c>
      <c r="C4" t="s">
        <v>41</v>
      </c>
    </row>
    <row r="5" spans="1:3" x14ac:dyDescent="0.2">
      <c r="B5" s="80" t="s">
        <v>56</v>
      </c>
      <c r="C5" t="s">
        <v>42</v>
      </c>
    </row>
    <row r="6" spans="1:3" x14ac:dyDescent="0.2">
      <c r="B6" s="79" t="s">
        <v>57</v>
      </c>
      <c r="C6" t="s">
        <v>43</v>
      </c>
    </row>
    <row r="7" spans="1:3" x14ac:dyDescent="0.2">
      <c r="B7" s="80" t="s">
        <v>49</v>
      </c>
      <c r="C7" t="s">
        <v>44</v>
      </c>
    </row>
    <row r="8" spans="1:3" x14ac:dyDescent="0.2">
      <c r="B8" s="80" t="s">
        <v>58</v>
      </c>
      <c r="C8" t="s">
        <v>45</v>
      </c>
    </row>
    <row r="9" spans="1:3" x14ac:dyDescent="0.2">
      <c r="B9" s="79" t="s">
        <v>59</v>
      </c>
      <c r="C9" t="s">
        <v>46</v>
      </c>
    </row>
    <row r="10" spans="1:3" x14ac:dyDescent="0.2">
      <c r="B10" s="79" t="s">
        <v>55</v>
      </c>
      <c r="C10" t="s">
        <v>47</v>
      </c>
    </row>
    <row r="11" spans="1:3" x14ac:dyDescent="0.2">
      <c r="B11" s="79" t="s">
        <v>54</v>
      </c>
      <c r="C1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Planning 2022-2023</vt:lpstr>
      <vt:lpstr>Vrijedagen 2022-2023</vt:lpstr>
      <vt:lpstr>'Planning 2022-2023'!Afdrukbereik</vt:lpstr>
      <vt:lpstr>'Planning 2022-2023'!Afdruktitels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Scheerder</dc:creator>
  <cp:lastModifiedBy>Dirk Veldhuizen</cp:lastModifiedBy>
  <cp:lastPrinted>2023-09-01T08:47:45Z</cp:lastPrinted>
  <dcterms:created xsi:type="dcterms:W3CDTF">2001-06-16T11:36:00Z</dcterms:created>
  <dcterms:modified xsi:type="dcterms:W3CDTF">2024-02-25T14:11:15Z</dcterms:modified>
</cp:coreProperties>
</file>